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Unemployment\UnemploymentY2022\"/>
    </mc:Choice>
  </mc:AlternateContent>
  <xr:revisionPtr revIDLastSave="0" documentId="13_ncr:1_{2C9FAEB3-CC95-4AB9-94D3-7DF96E148F39}" xr6:coauthVersionLast="47" xr6:coauthVersionMax="47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κατά επαρχία και φύλο το 2022" sheetId="1" r:id="rId1"/>
    <sheet name="κατά επαρχία,  μήνα 2021,2022" sheetId="8" r:id="rId2"/>
    <sheet name="κατά φύλο, μήνα 2021,2022" sheetId="4" r:id="rId3"/>
    <sheet name="άνεργοι κατά μήνα 2007-2022" sheetId="6" r:id="rId4"/>
    <sheet name="αιτητες κατά μήν και κοιν 2022" sheetId="23" r:id="rId5"/>
    <sheet name="δικ κατά μήν και κοιν 2021-2022" sheetId="10" r:id="rId6"/>
    <sheet name="δικ, ποσό πληρ. κατά μήνα 12-22" sheetId="5" r:id="rId7"/>
    <sheet name="άνεργοι κατά οικ. δραστ.1.2022" sheetId="11" r:id="rId8"/>
    <sheet name="άνεργοι κατά οικ. δραστ. 2.2022" sheetId="12" r:id="rId9"/>
    <sheet name="άνεργοι κατά οικ. δρστ. 3.2022" sheetId="13" r:id="rId10"/>
    <sheet name="άνεργοι κατά οικ. δραστ. 4.2022" sheetId="14" r:id="rId11"/>
    <sheet name="άνεργοι κατά οικ. δραστ. 5.2022" sheetId="15" r:id="rId12"/>
    <sheet name="άνεργοι κατά οικ. δρ. 6.2022" sheetId="16" r:id="rId13"/>
    <sheet name="άνεργοι κατά οικ. δρ. 7.22" sheetId="17" r:id="rId14"/>
    <sheet name="άνεργοι κατά οικ. δρ. 8.22" sheetId="24" r:id="rId15"/>
    <sheet name="άνεργοι κατά οικ. δρ. 9.22" sheetId="25" r:id="rId16"/>
    <sheet name="ανεργοι κατά οικ. δρ.10.22" sheetId="20" r:id="rId17"/>
    <sheet name="ανεργοι κατά οικ. δρ.11.22" sheetId="21" r:id="rId18"/>
    <sheet name="ανεργοι κατά οικ. δρ.12.22" sheetId="22" r:id="rId19"/>
  </sheets>
  <definedNames>
    <definedName name="_xlnm._FilterDatabase" localSheetId="6" hidden="1">'δικ, ποσό πληρ. κατά μήνα 12-22'!$J$22:$L$22</definedName>
    <definedName name="_xlnm.Print_Area" localSheetId="6">'δικ, ποσό πληρ. κατά μήνα 12-22'!$A$1:$AY$33</definedName>
    <definedName name="_xlnm.Print_Area" localSheetId="0">'κατά επαρχία και φύλο το 2022'!$A$1:$R$28</definedName>
  </definedNames>
  <calcPr calcId="191029"/>
</workbook>
</file>

<file path=xl/calcChain.xml><?xml version="1.0" encoding="utf-8"?>
<calcChain xmlns="http://schemas.openxmlformats.org/spreadsheetml/2006/main">
  <c r="H12" i="10" l="1"/>
  <c r="M8" i="10"/>
  <c r="J20" i="10"/>
  <c r="I20" i="10"/>
  <c r="H20" i="10"/>
  <c r="K19" i="10"/>
  <c r="J19" i="10"/>
  <c r="I19" i="10"/>
  <c r="H19" i="10"/>
  <c r="K12" i="10"/>
  <c r="J12" i="10"/>
  <c r="I12" i="10"/>
  <c r="I23" i="4"/>
  <c r="J23" i="4" s="1"/>
  <c r="J15" i="4"/>
  <c r="M24" i="8"/>
  <c r="M14" i="8"/>
  <c r="M22" i="8"/>
  <c r="F30" i="25"/>
  <c r="E30" i="25"/>
  <c r="D30" i="25"/>
  <c r="C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F30" i="24"/>
  <c r="E30" i="24"/>
  <c r="D30" i="24"/>
  <c r="C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B14" i="1"/>
  <c r="G28" i="16"/>
  <c r="B20" i="23"/>
  <c r="B19" i="23"/>
  <c r="H20" i="23"/>
  <c r="H12" i="23"/>
  <c r="E20" i="23"/>
  <c r="D20" i="23"/>
  <c r="C20" i="23"/>
  <c r="E19" i="23"/>
  <c r="D19" i="23"/>
  <c r="C19" i="23"/>
  <c r="F14" i="23"/>
  <c r="F15" i="23"/>
  <c r="F16" i="23"/>
  <c r="F17" i="23"/>
  <c r="F18" i="23"/>
  <c r="F13" i="23"/>
  <c r="E12" i="23"/>
  <c r="C12" i="23"/>
  <c r="D12" i="23"/>
  <c r="B12" i="23"/>
  <c r="F7" i="23"/>
  <c r="F12" i="23" s="1"/>
  <c r="F8" i="23"/>
  <c r="F9" i="23"/>
  <c r="F10" i="23"/>
  <c r="F11" i="23"/>
  <c r="F6" i="23"/>
  <c r="G30" i="25" l="1"/>
  <c r="H26" i="25" s="1"/>
  <c r="G30" i="24"/>
  <c r="H26" i="24" s="1"/>
  <c r="F20" i="23"/>
  <c r="F19" i="23"/>
  <c r="K20" i="23"/>
  <c r="J20" i="23"/>
  <c r="I20" i="23"/>
  <c r="K19" i="23"/>
  <c r="J19" i="23"/>
  <c r="I19" i="23"/>
  <c r="H19" i="23"/>
  <c r="L18" i="23"/>
  <c r="M18" i="23" s="1"/>
  <c r="L17" i="23"/>
  <c r="M17" i="23" s="1"/>
  <c r="L16" i="23"/>
  <c r="M16" i="23" s="1"/>
  <c r="L15" i="23"/>
  <c r="M15" i="23" s="1"/>
  <c r="L14" i="23"/>
  <c r="M14" i="23" s="1"/>
  <c r="L13" i="23"/>
  <c r="K12" i="23"/>
  <c r="J12" i="23"/>
  <c r="I12" i="23"/>
  <c r="L11" i="23"/>
  <c r="M11" i="23" s="1"/>
  <c r="L10" i="23"/>
  <c r="M10" i="23" s="1"/>
  <c r="L9" i="23"/>
  <c r="M9" i="23" s="1"/>
  <c r="L8" i="23"/>
  <c r="M8" i="23" s="1"/>
  <c r="L7" i="23"/>
  <c r="M7" i="23" s="1"/>
  <c r="L6" i="23"/>
  <c r="H25" i="25" l="1"/>
  <c r="H7" i="25"/>
  <c r="H11" i="25"/>
  <c r="H15" i="25"/>
  <c r="H17" i="25"/>
  <c r="H24" i="25"/>
  <c r="H21" i="25"/>
  <c r="H23" i="25"/>
  <c r="H19" i="25"/>
  <c r="H9" i="25"/>
  <c r="H13" i="25"/>
  <c r="H29" i="25"/>
  <c r="H28" i="25"/>
  <c r="H14" i="25"/>
  <c r="H18" i="25"/>
  <c r="H16" i="25"/>
  <c r="H10" i="25"/>
  <c r="H27" i="25"/>
  <c r="H8" i="25"/>
  <c r="H12" i="25"/>
  <c r="H20" i="25"/>
  <c r="H22" i="25"/>
  <c r="H16" i="24"/>
  <c r="H11" i="24"/>
  <c r="H24" i="24"/>
  <c r="H25" i="24"/>
  <c r="H22" i="24"/>
  <c r="H29" i="24"/>
  <c r="H28" i="24"/>
  <c r="H19" i="24"/>
  <c r="H15" i="24"/>
  <c r="H9" i="24"/>
  <c r="H20" i="24"/>
  <c r="H13" i="24"/>
  <c r="H18" i="24"/>
  <c r="H12" i="24"/>
  <c r="H27" i="24"/>
  <c r="H8" i="24"/>
  <c r="H10" i="24"/>
  <c r="H14" i="24"/>
  <c r="H17" i="24"/>
  <c r="H7" i="24"/>
  <c r="H21" i="24"/>
  <c r="H23" i="24"/>
  <c r="M6" i="23"/>
  <c r="L12" i="23"/>
  <c r="M12" i="23" s="1"/>
  <c r="M13" i="23"/>
  <c r="L19" i="23"/>
  <c r="M19" i="23" s="1"/>
  <c r="L20" i="23"/>
  <c r="M20" i="23" s="1"/>
  <c r="B22" i="1"/>
  <c r="H30" i="25" l="1"/>
  <c r="H30" i="24"/>
  <c r="AX20" i="5"/>
  <c r="AX13" i="5"/>
  <c r="AX21" i="5" l="1"/>
  <c r="G14" i="14"/>
  <c r="G13" i="14"/>
  <c r="H9" i="8"/>
  <c r="H8" i="8"/>
  <c r="AB20" i="6"/>
  <c r="AB19" i="6"/>
  <c r="H7" i="8"/>
  <c r="H20" i="8" l="1"/>
  <c r="I20" i="8"/>
  <c r="J20" i="8"/>
  <c r="K20" i="8"/>
  <c r="L20" i="8"/>
  <c r="M20" i="8" l="1"/>
  <c r="N20" i="8" s="1"/>
  <c r="N20" i="1"/>
  <c r="I21" i="4" s="1"/>
  <c r="G20" i="1"/>
  <c r="G21" i="4" s="1"/>
  <c r="D30" i="21"/>
  <c r="K21" i="4" l="1"/>
  <c r="AC19" i="6" s="1"/>
  <c r="P20" i="1"/>
  <c r="R20" i="1" s="1"/>
  <c r="H19" i="8"/>
  <c r="I19" i="8"/>
  <c r="J19" i="8"/>
  <c r="K19" i="8"/>
  <c r="L19" i="8"/>
  <c r="N19" i="1"/>
  <c r="G19" i="1"/>
  <c r="G20" i="4" s="1"/>
  <c r="AC18" i="6" l="1"/>
  <c r="AD18" i="6" s="1"/>
  <c r="H20" i="1"/>
  <c r="H21" i="4" s="1"/>
  <c r="O20" i="1"/>
  <c r="J21" i="4" s="1"/>
  <c r="P19" i="1"/>
  <c r="O19" i="1" s="1"/>
  <c r="J20" i="4" s="1"/>
  <c r="I20" i="4"/>
  <c r="K20" i="4" s="1"/>
  <c r="M19" i="8"/>
  <c r="N19" i="8" s="1"/>
  <c r="H18" i="8"/>
  <c r="I18" i="8"/>
  <c r="J18" i="8"/>
  <c r="K18" i="8"/>
  <c r="L18" i="8"/>
  <c r="N18" i="1"/>
  <c r="G18" i="1"/>
  <c r="G19" i="4" s="1"/>
  <c r="R19" i="1" l="1"/>
  <c r="AC17" i="6"/>
  <c r="AD17" i="6" s="1"/>
  <c r="H19" i="1"/>
  <c r="H20" i="4" s="1"/>
  <c r="P18" i="1"/>
  <c r="O18" i="1" s="1"/>
  <c r="J19" i="4" s="1"/>
  <c r="I19" i="4"/>
  <c r="K19" i="4" s="1"/>
  <c r="M18" i="8"/>
  <c r="N18" i="8" s="1"/>
  <c r="H17" i="8"/>
  <c r="I17" i="8"/>
  <c r="J17" i="8"/>
  <c r="K17" i="8"/>
  <c r="L17" i="8"/>
  <c r="AC16" i="6" l="1"/>
  <c r="AD16" i="6" s="1"/>
  <c r="M17" i="8"/>
  <c r="H18" i="1"/>
  <c r="H19" i="4" s="1"/>
  <c r="R18" i="1"/>
  <c r="N17" i="1"/>
  <c r="I18" i="4" s="1"/>
  <c r="G17" i="1"/>
  <c r="G18" i="4" s="1"/>
  <c r="H16" i="8"/>
  <c r="I16" i="8"/>
  <c r="J16" i="8"/>
  <c r="K16" i="8"/>
  <c r="L16" i="8"/>
  <c r="N16" i="1"/>
  <c r="I17" i="4" s="1"/>
  <c r="G16" i="1"/>
  <c r="G17" i="4" s="1"/>
  <c r="B24" i="1"/>
  <c r="K18" i="4" l="1"/>
  <c r="AC15" i="6" s="1"/>
  <c r="AD15" i="6" s="1"/>
  <c r="K17" i="4"/>
  <c r="AC14" i="6" s="1"/>
  <c r="AD14" i="6" s="1"/>
  <c r="M16" i="8"/>
  <c r="P17" i="1"/>
  <c r="R17" i="1" s="1"/>
  <c r="P16" i="1"/>
  <c r="L6" i="10"/>
  <c r="N7" i="1"/>
  <c r="G7" i="1"/>
  <c r="AW7" i="5" l="1"/>
  <c r="AY7" i="5" s="1"/>
  <c r="O17" i="1"/>
  <c r="H17" i="1"/>
  <c r="M6" i="10"/>
  <c r="C30" i="16" l="1"/>
  <c r="H10" i="8" l="1"/>
  <c r="H11" i="8"/>
  <c r="H12" i="8"/>
  <c r="H15" i="8"/>
  <c r="K20" i="10"/>
  <c r="J24" i="1"/>
  <c r="K24" i="1"/>
  <c r="L24" i="1"/>
  <c r="M24" i="1"/>
  <c r="I24" i="1"/>
  <c r="C24" i="1"/>
  <c r="D24" i="1"/>
  <c r="E24" i="1"/>
  <c r="F24" i="1"/>
  <c r="J22" i="1"/>
  <c r="I22" i="1"/>
  <c r="K22" i="1"/>
  <c r="L22" i="1"/>
  <c r="M22" i="1"/>
  <c r="C22" i="1"/>
  <c r="D22" i="1"/>
  <c r="E22" i="1"/>
  <c r="F22" i="1"/>
  <c r="H24" i="8" l="1"/>
  <c r="H14" i="8"/>
  <c r="H22" i="8"/>
  <c r="L14" i="10" l="1"/>
  <c r="AW15" i="5" s="1"/>
  <c r="AY15" i="5" s="1"/>
  <c r="L15" i="10"/>
  <c r="AW16" i="5" s="1"/>
  <c r="AY16" i="5" s="1"/>
  <c r="L16" i="10"/>
  <c r="AW17" i="5" s="1"/>
  <c r="AY17" i="5" s="1"/>
  <c r="L17" i="10"/>
  <c r="AW18" i="5" s="1"/>
  <c r="AY18" i="5" s="1"/>
  <c r="L18" i="10"/>
  <c r="AW19" i="5" s="1"/>
  <c r="AY19" i="5" s="1"/>
  <c r="L13" i="10"/>
  <c r="L9" i="10"/>
  <c r="AW10" i="5" s="1"/>
  <c r="AY10" i="5" s="1"/>
  <c r="L10" i="10"/>
  <c r="AW11" i="5" s="1"/>
  <c r="AY11" i="5" s="1"/>
  <c r="L11" i="10"/>
  <c r="AW12" i="5" s="1"/>
  <c r="AY12" i="5" s="1"/>
  <c r="G19" i="17"/>
  <c r="G18" i="17"/>
  <c r="G20" i="17"/>
  <c r="L15" i="8"/>
  <c r="L22" i="8" s="1"/>
  <c r="K15" i="8"/>
  <c r="J15" i="8"/>
  <c r="I15" i="8"/>
  <c r="N15" i="1"/>
  <c r="G15" i="1"/>
  <c r="C14" i="1"/>
  <c r="D14" i="1"/>
  <c r="E14" i="1"/>
  <c r="F14" i="1"/>
  <c r="J14" i="1"/>
  <c r="K14" i="1"/>
  <c r="L14" i="1"/>
  <c r="M14" i="1"/>
  <c r="L12" i="8"/>
  <c r="K12" i="8"/>
  <c r="J12" i="8"/>
  <c r="I12" i="8"/>
  <c r="N12" i="1"/>
  <c r="I13" i="4" s="1"/>
  <c r="AW14" i="5" l="1"/>
  <c r="AW20" i="5" s="1"/>
  <c r="L19" i="10"/>
  <c r="M19" i="10" s="1"/>
  <c r="P15" i="1"/>
  <c r="N22" i="1"/>
  <c r="I22" i="8"/>
  <c r="G16" i="4"/>
  <c r="G22" i="1"/>
  <c r="J22" i="8"/>
  <c r="M13" i="10"/>
  <c r="K22" i="8"/>
  <c r="M11" i="10"/>
  <c r="M15" i="8"/>
  <c r="N22" i="8" s="1"/>
  <c r="M12" i="8"/>
  <c r="N12" i="8" s="1"/>
  <c r="N16" i="8"/>
  <c r="N17" i="8"/>
  <c r="M15" i="10"/>
  <c r="J18" i="4"/>
  <c r="I16" i="4"/>
  <c r="M18" i="10"/>
  <c r="M17" i="10"/>
  <c r="M16" i="10"/>
  <c r="M14" i="10"/>
  <c r="M10" i="10"/>
  <c r="M9" i="10"/>
  <c r="L8" i="10"/>
  <c r="AW9" i="5" s="1"/>
  <c r="AY9" i="5" s="1"/>
  <c r="L11" i="8"/>
  <c r="K11" i="8"/>
  <c r="J11" i="8"/>
  <c r="I11" i="8"/>
  <c r="N11" i="1"/>
  <c r="I12" i="4" s="1"/>
  <c r="G11" i="1"/>
  <c r="AY14" i="5" l="1"/>
  <c r="R15" i="1"/>
  <c r="P22" i="1"/>
  <c r="R22" i="1" s="1"/>
  <c r="N15" i="8"/>
  <c r="O16" i="1"/>
  <c r="J17" i="4" s="1"/>
  <c r="R16" i="1"/>
  <c r="O15" i="1"/>
  <c r="J16" i="4" s="1"/>
  <c r="H15" i="1"/>
  <c r="H16" i="4" s="1"/>
  <c r="G23" i="4"/>
  <c r="K16" i="4"/>
  <c r="AC13" i="6" s="1"/>
  <c r="H16" i="1"/>
  <c r="H17" i="4" s="1"/>
  <c r="P11" i="1"/>
  <c r="R11" i="1" s="1"/>
  <c r="G12" i="4"/>
  <c r="K12" i="4" s="1"/>
  <c r="M11" i="8"/>
  <c r="N11" i="8" s="1"/>
  <c r="H18" i="4"/>
  <c r="L10" i="8"/>
  <c r="K10" i="8"/>
  <c r="J10" i="8"/>
  <c r="I10" i="8"/>
  <c r="I14" i="1"/>
  <c r="G10" i="1"/>
  <c r="G11" i="4" s="1"/>
  <c r="L9" i="8"/>
  <c r="K9" i="8"/>
  <c r="J9" i="8"/>
  <c r="I9" i="8"/>
  <c r="L8" i="8"/>
  <c r="K8" i="8"/>
  <c r="J8" i="8"/>
  <c r="I8" i="8"/>
  <c r="N9" i="1"/>
  <c r="I10" i="4" s="1"/>
  <c r="G9" i="1"/>
  <c r="AC10" i="6" l="1"/>
  <c r="AD10" i="6" s="1"/>
  <c r="O22" i="1"/>
  <c r="H22" i="1"/>
  <c r="K23" i="4"/>
  <c r="H23" i="4" s="1"/>
  <c r="H11" i="1"/>
  <c r="H12" i="4" s="1"/>
  <c r="O11" i="1"/>
  <c r="J12" i="4" s="1"/>
  <c r="G10" i="4"/>
  <c r="K10" i="4" s="1"/>
  <c r="M9" i="8"/>
  <c r="N9" i="8" s="1"/>
  <c r="M8" i="8"/>
  <c r="N8" i="8" s="1"/>
  <c r="P9" i="1"/>
  <c r="R9" i="1" s="1"/>
  <c r="N10" i="1"/>
  <c r="I11" i="4" s="1"/>
  <c r="K11" i="4" s="1"/>
  <c r="AC9" i="6" s="1"/>
  <c r="M10" i="8"/>
  <c r="N10" i="8" s="1"/>
  <c r="N8" i="1"/>
  <c r="I9" i="4" s="1"/>
  <c r="G8" i="1"/>
  <c r="G9" i="4" s="1"/>
  <c r="A29" i="8"/>
  <c r="AC8" i="6" l="1"/>
  <c r="AD8" i="6" s="1"/>
  <c r="AD19" i="6"/>
  <c r="AD13" i="6"/>
  <c r="P10" i="1"/>
  <c r="R10" i="1" s="1"/>
  <c r="K9" i="4"/>
  <c r="H9" i="1"/>
  <c r="H10" i="4" s="1"/>
  <c r="O9" i="1"/>
  <c r="J10" i="4" s="1"/>
  <c r="P8" i="1"/>
  <c r="H8" i="1" s="1"/>
  <c r="H9" i="4" s="1"/>
  <c r="AD9" i="6"/>
  <c r="L7" i="10"/>
  <c r="E30" i="21"/>
  <c r="C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2" i="21"/>
  <c r="G11" i="21"/>
  <c r="G10" i="21"/>
  <c r="G9" i="21"/>
  <c r="G8" i="21"/>
  <c r="F30" i="21"/>
  <c r="G7" i="21"/>
  <c r="AW8" i="5" l="1"/>
  <c r="L12" i="10"/>
  <c r="M12" i="10" s="1"/>
  <c r="AY8" i="5"/>
  <c r="AW21" i="5"/>
  <c r="AW13" i="5"/>
  <c r="AY13" i="5" s="1"/>
  <c r="AC7" i="6"/>
  <c r="H10" i="1"/>
  <c r="H11" i="4" s="1"/>
  <c r="O10" i="1"/>
  <c r="J11" i="4" s="1"/>
  <c r="L20" i="10"/>
  <c r="M20" i="10" s="1"/>
  <c r="R8" i="1"/>
  <c r="O8" i="1"/>
  <c r="J9" i="4" s="1"/>
  <c r="M7" i="10"/>
  <c r="G13" i="21"/>
  <c r="AD7" i="6" l="1"/>
  <c r="G30" i="21"/>
  <c r="H13" i="21" s="1"/>
  <c r="H21" i="21" l="1"/>
  <c r="H29" i="21"/>
  <c r="H17" i="21"/>
  <c r="H9" i="21"/>
  <c r="H25" i="21"/>
  <c r="H8" i="21"/>
  <c r="H7" i="21"/>
  <c r="H11" i="21"/>
  <c r="H19" i="21"/>
  <c r="H26" i="21"/>
  <c r="H16" i="21"/>
  <c r="H27" i="21"/>
  <c r="H10" i="21"/>
  <c r="H22" i="21"/>
  <c r="H28" i="21"/>
  <c r="H23" i="21"/>
  <c r="H24" i="21"/>
  <c r="H18" i="21"/>
  <c r="H12" i="21"/>
  <c r="H15" i="21"/>
  <c r="H20" i="21"/>
  <c r="H14" i="21"/>
  <c r="G9" i="13" l="1"/>
  <c r="G10" i="13"/>
  <c r="G11" i="13"/>
  <c r="G12" i="13"/>
  <c r="C30" i="13"/>
  <c r="L7" i="8" l="1"/>
  <c r="L24" i="8" s="1"/>
  <c r="K7" i="8"/>
  <c r="K24" i="8" s="1"/>
  <c r="J7" i="8"/>
  <c r="J24" i="8" s="1"/>
  <c r="I7" i="8"/>
  <c r="I24" i="8" s="1"/>
  <c r="N24" i="8" l="1"/>
  <c r="L14" i="8"/>
  <c r="K14" i="8"/>
  <c r="J14" i="8"/>
  <c r="I14" i="8"/>
  <c r="M7" i="8"/>
  <c r="N14" i="8" s="1"/>
  <c r="N7" i="8" l="1"/>
  <c r="H6" i="6" l="1"/>
  <c r="G7" i="6"/>
  <c r="H8" i="6"/>
  <c r="G9" i="6"/>
  <c r="H9" i="6"/>
  <c r="H10" i="6"/>
  <c r="H11" i="6"/>
  <c r="B12" i="6"/>
  <c r="C12" i="6"/>
  <c r="D12" i="6"/>
  <c r="E12" i="6"/>
  <c r="F12" i="6"/>
  <c r="I12" i="6"/>
  <c r="J12" i="6"/>
  <c r="K12" i="6"/>
  <c r="G13" i="6"/>
  <c r="H13" i="6"/>
  <c r="H14" i="6"/>
  <c r="H15" i="6"/>
  <c r="G16" i="6"/>
  <c r="H16" i="6"/>
  <c r="F17" i="6"/>
  <c r="F18" i="6"/>
  <c r="H18" i="6"/>
  <c r="B19" i="6"/>
  <c r="C19" i="6"/>
  <c r="D19" i="6"/>
  <c r="E19" i="6"/>
  <c r="I19" i="6"/>
  <c r="J19" i="6"/>
  <c r="K19" i="6"/>
  <c r="B20" i="6"/>
  <c r="C20" i="6"/>
  <c r="D20" i="6"/>
  <c r="E20" i="6"/>
  <c r="I20" i="6"/>
  <c r="J20" i="6"/>
  <c r="K20" i="6"/>
  <c r="G12" i="6" l="1"/>
  <c r="F20" i="6"/>
  <c r="G20" i="6"/>
  <c r="F19" i="6"/>
  <c r="H19" i="6"/>
  <c r="H20" i="6"/>
  <c r="G19" i="6"/>
  <c r="H12" i="6"/>
  <c r="D30" i="11"/>
  <c r="F30" i="20" l="1"/>
  <c r="F30" i="17" l="1"/>
  <c r="E30" i="16" l="1"/>
  <c r="F30" i="16" l="1"/>
  <c r="Y21" i="5" l="1"/>
  <c r="Y20" i="5"/>
  <c r="D30" i="13" l="1"/>
  <c r="G28" i="20" l="1"/>
  <c r="E30" i="17" l="1"/>
  <c r="V20" i="5" l="1"/>
  <c r="AA20" i="5" s="1"/>
  <c r="D31" i="15" l="1"/>
  <c r="G10" i="14"/>
  <c r="D31" i="14"/>
  <c r="C31" i="14"/>
  <c r="G8" i="14"/>
  <c r="T20" i="6" l="1"/>
  <c r="U20" i="6"/>
  <c r="U19" i="6" l="1"/>
  <c r="U12" i="6"/>
  <c r="D30" i="20" l="1"/>
  <c r="G9" i="14" l="1"/>
  <c r="G11" i="14"/>
  <c r="G12" i="14"/>
  <c r="G18" i="14"/>
  <c r="G19" i="14"/>
  <c r="G20" i="14"/>
  <c r="G22" i="14"/>
  <c r="G23" i="14"/>
  <c r="G24" i="14"/>
  <c r="G25" i="14"/>
  <c r="G26" i="14"/>
  <c r="G27" i="14"/>
  <c r="G28" i="14"/>
  <c r="G30" i="14"/>
  <c r="G29" i="14"/>
  <c r="G21" i="14"/>
  <c r="G17" i="14"/>
  <c r="G16" i="14"/>
  <c r="G15" i="14"/>
  <c r="G31" i="14" l="1"/>
  <c r="H30" i="14" s="1"/>
  <c r="P13" i="5"/>
  <c r="Q13" i="5"/>
  <c r="P20" i="5"/>
  <c r="Q20" i="5"/>
  <c r="P21" i="5"/>
  <c r="E30" i="22"/>
  <c r="D30" i="22"/>
  <c r="C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F30" i="22"/>
  <c r="G8" i="22"/>
  <c r="G7" i="22"/>
  <c r="W13" i="5"/>
  <c r="A29" i="4"/>
  <c r="A25" i="6" s="1"/>
  <c r="W20" i="5"/>
  <c r="E30" i="20"/>
  <c r="C30" i="20"/>
  <c r="G29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D30" i="17"/>
  <c r="C30" i="17"/>
  <c r="G29" i="17"/>
  <c r="G28" i="17"/>
  <c r="G27" i="17"/>
  <c r="G26" i="17"/>
  <c r="G25" i="17"/>
  <c r="G24" i="17"/>
  <c r="G23" i="17"/>
  <c r="G22" i="17"/>
  <c r="G21" i="17"/>
  <c r="G17" i="17"/>
  <c r="G16" i="17"/>
  <c r="G15" i="17"/>
  <c r="G14" i="17"/>
  <c r="G13" i="17"/>
  <c r="G12" i="17"/>
  <c r="G11" i="17"/>
  <c r="G10" i="17"/>
  <c r="G9" i="17"/>
  <c r="G8" i="17"/>
  <c r="G7" i="17"/>
  <c r="D30" i="16"/>
  <c r="G29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T12" i="6"/>
  <c r="G30" i="15"/>
  <c r="F31" i="15"/>
  <c r="C31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E31" i="15"/>
  <c r="G15" i="15"/>
  <c r="G14" i="15"/>
  <c r="G13" i="15"/>
  <c r="G12" i="15"/>
  <c r="G11" i="15"/>
  <c r="G10" i="15"/>
  <c r="G9" i="15"/>
  <c r="G8" i="15"/>
  <c r="U19" i="5"/>
  <c r="S21" i="5"/>
  <c r="S20" i="5"/>
  <c r="F31" i="14"/>
  <c r="F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E30" i="13"/>
  <c r="G14" i="13"/>
  <c r="G13" i="13"/>
  <c r="G8" i="13"/>
  <c r="G7" i="13"/>
  <c r="F30" i="12"/>
  <c r="C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E30" i="12"/>
  <c r="D30" i="12"/>
  <c r="G14" i="12"/>
  <c r="G13" i="12"/>
  <c r="G12" i="12"/>
  <c r="G11" i="12"/>
  <c r="G10" i="12"/>
  <c r="G9" i="12"/>
  <c r="G8" i="12"/>
  <c r="G7" i="12"/>
  <c r="U18" i="5"/>
  <c r="U17" i="5"/>
  <c r="U16" i="5"/>
  <c r="U15" i="5"/>
  <c r="U14" i="5"/>
  <c r="F30" i="11"/>
  <c r="E30" i="11"/>
  <c r="C30" i="11"/>
  <c r="S20" i="6"/>
  <c r="S19" i="6"/>
  <c r="U12" i="5"/>
  <c r="U11" i="5"/>
  <c r="S13" i="5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S12" i="6"/>
  <c r="U10" i="5"/>
  <c r="U9" i="5"/>
  <c r="U8" i="5"/>
  <c r="U7" i="5"/>
  <c r="R19" i="5"/>
  <c r="R18" i="5"/>
  <c r="R17" i="5"/>
  <c r="T20" i="5"/>
  <c r="T13" i="5"/>
  <c r="L20" i="6"/>
  <c r="L19" i="6"/>
  <c r="L12" i="6"/>
  <c r="R16" i="5"/>
  <c r="R15" i="5"/>
  <c r="R14" i="5"/>
  <c r="R19" i="6"/>
  <c r="R20" i="6"/>
  <c r="H13" i="5"/>
  <c r="F13" i="5"/>
  <c r="D13" i="5"/>
  <c r="B13" i="5"/>
  <c r="E20" i="5"/>
  <c r="D20" i="5"/>
  <c r="E13" i="5"/>
  <c r="M21" i="5"/>
  <c r="M20" i="5"/>
  <c r="M13" i="5"/>
  <c r="J13" i="5"/>
  <c r="Q20" i="6"/>
  <c r="P20" i="6"/>
  <c r="O20" i="6"/>
  <c r="N20" i="6"/>
  <c r="M20" i="6"/>
  <c r="M19" i="6"/>
  <c r="Q19" i="6"/>
  <c r="P19" i="6"/>
  <c r="O19" i="6"/>
  <c r="N19" i="6"/>
  <c r="R12" i="6"/>
  <c r="Q12" i="6"/>
  <c r="P12" i="6"/>
  <c r="O12" i="6"/>
  <c r="N12" i="6"/>
  <c r="M12" i="6"/>
  <c r="R12" i="5"/>
  <c r="R11" i="5"/>
  <c r="R10" i="5"/>
  <c r="R9" i="5"/>
  <c r="R8" i="5"/>
  <c r="R7" i="5"/>
  <c r="L7" i="5"/>
  <c r="L8" i="5"/>
  <c r="L9" i="5"/>
  <c r="L10" i="5"/>
  <c r="L11" i="5"/>
  <c r="L12" i="5"/>
  <c r="I13" i="5"/>
  <c r="K13" i="5"/>
  <c r="L14" i="5"/>
  <c r="L15" i="5"/>
  <c r="L16" i="5"/>
  <c r="L17" i="5"/>
  <c r="L18" i="5"/>
  <c r="L19" i="5"/>
  <c r="H20" i="5"/>
  <c r="I20" i="5"/>
  <c r="J20" i="5"/>
  <c r="K20" i="5"/>
  <c r="H21" i="5"/>
  <c r="J21" i="5"/>
  <c r="O19" i="5"/>
  <c r="O18" i="5"/>
  <c r="O17" i="5"/>
  <c r="O16" i="5"/>
  <c r="O15" i="5"/>
  <c r="O14" i="5"/>
  <c r="O12" i="5"/>
  <c r="O11" i="5"/>
  <c r="N13" i="5"/>
  <c r="O10" i="5"/>
  <c r="O9" i="5"/>
  <c r="O8" i="5"/>
  <c r="O7" i="5"/>
  <c r="N20" i="5"/>
  <c r="C13" i="5"/>
  <c r="G13" i="5"/>
  <c r="B20" i="5"/>
  <c r="C20" i="5"/>
  <c r="F20" i="5"/>
  <c r="G20" i="5"/>
  <c r="G21" i="5" s="1"/>
  <c r="G15" i="12"/>
  <c r="E31" i="14"/>
  <c r="G16" i="15"/>
  <c r="G30" i="11" l="1"/>
  <c r="I8" i="4"/>
  <c r="N24" i="1"/>
  <c r="G8" i="4"/>
  <c r="N14" i="1"/>
  <c r="A30" i="5"/>
  <c r="L20" i="5"/>
  <c r="O20" i="5"/>
  <c r="L13" i="5"/>
  <c r="K21" i="5"/>
  <c r="I21" i="5"/>
  <c r="E21" i="5"/>
  <c r="O21" i="5"/>
  <c r="G30" i="17"/>
  <c r="H7" i="17" s="1"/>
  <c r="U13" i="5"/>
  <c r="W21" i="5"/>
  <c r="G31" i="15"/>
  <c r="H10" i="15" s="1"/>
  <c r="L21" i="5"/>
  <c r="O13" i="5"/>
  <c r="D21" i="5"/>
  <c r="G30" i="22"/>
  <c r="H27" i="22" s="1"/>
  <c r="G30" i="13"/>
  <c r="H14" i="13" s="1"/>
  <c r="Q21" i="5"/>
  <c r="T19" i="6"/>
  <c r="G30" i="20"/>
  <c r="H7" i="20" s="1"/>
  <c r="G30" i="16"/>
  <c r="H8" i="16" s="1"/>
  <c r="N21" i="5"/>
  <c r="T21" i="5"/>
  <c r="R13" i="5"/>
  <c r="H18" i="14"/>
  <c r="H10" i="14"/>
  <c r="H26" i="14"/>
  <c r="H13" i="14"/>
  <c r="H21" i="14"/>
  <c r="H29" i="14"/>
  <c r="H12" i="14"/>
  <c r="H20" i="14"/>
  <c r="H28" i="14"/>
  <c r="H15" i="14"/>
  <c r="H14" i="14"/>
  <c r="H22" i="14"/>
  <c r="H9" i="14"/>
  <c r="H17" i="14"/>
  <c r="H25" i="14"/>
  <c r="H8" i="14"/>
  <c r="H16" i="14"/>
  <c r="H24" i="14"/>
  <c r="H11" i="14"/>
  <c r="H19" i="14"/>
  <c r="H23" i="14"/>
  <c r="H27" i="14"/>
  <c r="F21" i="5"/>
  <c r="B21" i="5"/>
  <c r="V21" i="5"/>
  <c r="AA21" i="5" s="1"/>
  <c r="P7" i="1"/>
  <c r="R7" i="1" s="1"/>
  <c r="H30" i="11"/>
  <c r="G30" i="12"/>
  <c r="H8" i="12" s="1"/>
  <c r="V13" i="5"/>
  <c r="X20" i="5"/>
  <c r="C21" i="5"/>
  <c r="R21" i="5"/>
  <c r="U20" i="5"/>
  <c r="R20" i="5"/>
  <c r="U21" i="5"/>
  <c r="H7" i="1" l="1"/>
  <c r="H8" i="4" s="1"/>
  <c r="O7" i="1"/>
  <c r="I25" i="4"/>
  <c r="I15" i="4"/>
  <c r="K8" i="4"/>
  <c r="AC6" i="6" s="1"/>
  <c r="J8" i="4"/>
  <c r="H13" i="17"/>
  <c r="H22" i="17"/>
  <c r="H14" i="17"/>
  <c r="H29" i="17"/>
  <c r="H21" i="17"/>
  <c r="H20" i="17"/>
  <c r="H27" i="17"/>
  <c r="H11" i="17"/>
  <c r="H13" i="13"/>
  <c r="H26" i="17"/>
  <c r="H18" i="17"/>
  <c r="H10" i="17"/>
  <c r="H25" i="17"/>
  <c r="H17" i="17"/>
  <c r="H9" i="17"/>
  <c r="H28" i="17"/>
  <c r="H12" i="17"/>
  <c r="H19" i="17"/>
  <c r="H24" i="17"/>
  <c r="H16" i="17"/>
  <c r="H8" i="17"/>
  <c r="H23" i="17"/>
  <c r="H15" i="17"/>
  <c r="H15" i="15"/>
  <c r="H23" i="15"/>
  <c r="H8" i="15"/>
  <c r="H18" i="15"/>
  <c r="H22" i="15"/>
  <c r="H29" i="15"/>
  <c r="H11" i="15"/>
  <c r="H24" i="15"/>
  <c r="H9" i="15"/>
  <c r="H21" i="15"/>
  <c r="H13" i="15"/>
  <c r="H16" i="15"/>
  <c r="H12" i="15"/>
  <c r="H25" i="15"/>
  <c r="H14" i="15"/>
  <c r="H28" i="15"/>
  <c r="H27" i="15"/>
  <c r="H19" i="15"/>
  <c r="H26" i="15"/>
  <c r="H17" i="15"/>
  <c r="H30" i="15"/>
  <c r="H20" i="15"/>
  <c r="H25" i="22"/>
  <c r="H29" i="13"/>
  <c r="H19" i="13"/>
  <c r="H16" i="13"/>
  <c r="H8" i="13"/>
  <c r="H25" i="13"/>
  <c r="H27" i="13"/>
  <c r="H22" i="13"/>
  <c r="H15" i="13"/>
  <c r="H20" i="13"/>
  <c r="H10" i="13"/>
  <c r="H17" i="13"/>
  <c r="H23" i="13"/>
  <c r="H24" i="13"/>
  <c r="H28" i="13"/>
  <c r="H9" i="13"/>
  <c r="H12" i="13"/>
  <c r="H21" i="13"/>
  <c r="H26" i="13"/>
  <c r="H18" i="13"/>
  <c r="H7" i="13"/>
  <c r="H11" i="13"/>
  <c r="H12" i="22"/>
  <c r="H24" i="22"/>
  <c r="H20" i="22"/>
  <c r="H16" i="22"/>
  <c r="H23" i="22"/>
  <c r="H9" i="22"/>
  <c r="H14" i="22"/>
  <c r="H18" i="22"/>
  <c r="H28" i="22"/>
  <c r="H11" i="22"/>
  <c r="H19" i="22"/>
  <c r="H22" i="22"/>
  <c r="H15" i="22"/>
  <c r="H21" i="22"/>
  <c r="H7" i="22"/>
  <c r="H29" i="22"/>
  <c r="H26" i="22"/>
  <c r="H13" i="22"/>
  <c r="H8" i="22"/>
  <c r="H17" i="22"/>
  <c r="H10" i="22"/>
  <c r="X13" i="5"/>
  <c r="H28" i="20"/>
  <c r="H24" i="20"/>
  <c r="H26" i="20"/>
  <c r="H22" i="20"/>
  <c r="H14" i="20"/>
  <c r="H18" i="20"/>
  <c r="H10" i="20"/>
  <c r="H25" i="20"/>
  <c r="H17" i="20"/>
  <c r="H9" i="20"/>
  <c r="H20" i="20"/>
  <c r="H16" i="20"/>
  <c r="H12" i="20"/>
  <c r="H8" i="20"/>
  <c r="H29" i="20"/>
  <c r="H21" i="20"/>
  <c r="H13" i="20"/>
  <c r="H27" i="20"/>
  <c r="H23" i="20"/>
  <c r="H19" i="20"/>
  <c r="H15" i="20"/>
  <c r="H11" i="20"/>
  <c r="H27" i="16"/>
  <c r="H23" i="16"/>
  <c r="H29" i="16"/>
  <c r="H25" i="16"/>
  <c r="H19" i="16"/>
  <c r="H21" i="16"/>
  <c r="H15" i="16"/>
  <c r="H17" i="16"/>
  <c r="H13" i="16"/>
  <c r="H7" i="16"/>
  <c r="H11" i="16"/>
  <c r="H22" i="16"/>
  <c r="H26" i="16"/>
  <c r="H18" i="16"/>
  <c r="H9" i="16"/>
  <c r="H28" i="16"/>
  <c r="H24" i="16"/>
  <c r="H20" i="16"/>
  <c r="H14" i="16"/>
  <c r="H16" i="16"/>
  <c r="H12" i="16"/>
  <c r="H10" i="16"/>
  <c r="H31" i="14"/>
  <c r="X21" i="5"/>
  <c r="H29" i="11"/>
  <c r="H17" i="11"/>
  <c r="H25" i="11"/>
  <c r="H26" i="11"/>
  <c r="H21" i="11"/>
  <c r="H13" i="11"/>
  <c r="H14" i="11"/>
  <c r="H9" i="11"/>
  <c r="H22" i="11"/>
  <c r="H7" i="11"/>
  <c r="H18" i="11"/>
  <c r="H10" i="11"/>
  <c r="H23" i="11"/>
  <c r="H27" i="11"/>
  <c r="H15" i="11"/>
  <c r="H19" i="11"/>
  <c r="H28" i="11"/>
  <c r="H11" i="11"/>
  <c r="H20" i="11"/>
  <c r="H12" i="11"/>
  <c r="H24" i="11"/>
  <c r="H16" i="11"/>
  <c r="H8" i="11"/>
  <c r="H28" i="12"/>
  <c r="H24" i="12"/>
  <c r="H20" i="12"/>
  <c r="H16" i="12"/>
  <c r="H11" i="12"/>
  <c r="H7" i="12"/>
  <c r="H27" i="12"/>
  <c r="H23" i="12"/>
  <c r="H19" i="12"/>
  <c r="H14" i="12"/>
  <c r="H10" i="12"/>
  <c r="H15" i="12"/>
  <c r="H26" i="12"/>
  <c r="H22" i="12"/>
  <c r="H18" i="12"/>
  <c r="H13" i="12"/>
  <c r="H9" i="12"/>
  <c r="H29" i="12"/>
  <c r="H25" i="12"/>
  <c r="H21" i="12"/>
  <c r="H17" i="12"/>
  <c r="H12" i="12"/>
  <c r="AD6" i="6" l="1"/>
  <c r="H30" i="17"/>
  <c r="H31" i="15"/>
  <c r="H30" i="13"/>
  <c r="H30" i="22"/>
  <c r="H30" i="21"/>
  <c r="H30" i="20"/>
  <c r="H30" i="16"/>
  <c r="H30" i="12"/>
  <c r="G12" i="1"/>
  <c r="G13" i="4" l="1"/>
  <c r="G25" i="4" s="1"/>
  <c r="G24" i="1"/>
  <c r="G14" i="1"/>
  <c r="P12" i="1"/>
  <c r="P24" i="1" l="1"/>
  <c r="R24" i="1" s="1"/>
  <c r="R12" i="1"/>
  <c r="K13" i="4"/>
  <c r="AC11" i="6" s="1"/>
  <c r="G15" i="4"/>
  <c r="O12" i="1"/>
  <c r="J13" i="4" s="1"/>
  <c r="P14" i="1"/>
  <c r="H12" i="1"/>
  <c r="H13" i="4" s="1"/>
  <c r="AC20" i="6" l="1"/>
  <c r="AC12" i="6"/>
  <c r="H24" i="1"/>
  <c r="O24" i="1"/>
  <c r="K25" i="4"/>
  <c r="H25" i="4" s="1"/>
  <c r="R14" i="1"/>
  <c r="O14" i="1"/>
  <c r="H14" i="1"/>
  <c r="AD11" i="6"/>
  <c r="K15" i="4"/>
  <c r="J25" i="4" l="1"/>
  <c r="H15" i="4"/>
  <c r="AD20" i="6"/>
  <c r="AD12" i="6"/>
</calcChain>
</file>

<file path=xl/sharedStrings.xml><?xml version="1.0" encoding="utf-8"?>
<sst xmlns="http://schemas.openxmlformats.org/spreadsheetml/2006/main" count="761" uniqueCount="159">
  <si>
    <t>ΜΗΝΑΣ</t>
  </si>
  <si>
    <t>ΛΕΥΚΩΣΙΑ</t>
  </si>
  <si>
    <t>ΛΑΡΝΑΚΑ</t>
  </si>
  <si>
    <t>ΠΑΡΑΛΙΜΝΙ</t>
  </si>
  <si>
    <t>ΛΕΜΕΣΟΣ</t>
  </si>
  <si>
    <t>ΠΑΦΟΣ</t>
  </si>
  <si>
    <t>ΣΥΝΟΛΟ</t>
  </si>
  <si>
    <t>ΑΥΓΟΥΣΤΟΣ</t>
  </si>
  <si>
    <t>ΑΝΔΡΕΣ</t>
  </si>
  <si>
    <t>ΓΥΝΑΙΚΕΣ</t>
  </si>
  <si>
    <t>ΠΟΣΟΣΤΟ</t>
  </si>
  <si>
    <t xml:space="preserve"> ΥΠΗΡΕΣΙΕΣ ΚΟΙΝΩΝΙΚΩΝ ΑΣΦΑΛΙΣΕΩΝ</t>
  </si>
  <si>
    <t>ΚΛΑΔΟΣ ΣΤΑΤΙΣΤΙΚΗΣ</t>
  </si>
  <si>
    <t>Μ Η Ν Α Σ</t>
  </si>
  <si>
    <t>ΑΡΙΘΜΟΣ</t>
  </si>
  <si>
    <t>ΠΟΣΟ ΠΟΥ</t>
  </si>
  <si>
    <t>ΠΡΟΣΩΠΩΝ</t>
  </si>
  <si>
    <t>ΠΛΗΡΩΘΗΚΕ</t>
  </si>
  <si>
    <t>12356*</t>
  </si>
  <si>
    <t>ΙΑΝΟΥΑΡΙΟΣ</t>
  </si>
  <si>
    <t>ΦΕΒΡΟΥΑΡΙΟΣ</t>
  </si>
  <si>
    <t>ΜΑΡΤΙΟΣ</t>
  </si>
  <si>
    <t>ΑΠΡΙΛΙΟΣ</t>
  </si>
  <si>
    <t>ΜΑΪΟΣ</t>
  </si>
  <si>
    <t>ΙΟΥΝΙΟΣ</t>
  </si>
  <si>
    <t>ΙΟΥΛΙΟΣ</t>
  </si>
  <si>
    <t>ΣΕΠΤΕΜΒΡΙΟΣ</t>
  </si>
  <si>
    <t>ΟΚΤΩΒΡΙΟΣ</t>
  </si>
  <si>
    <t>ΝΟΕΜΒΡΙΟΣ</t>
  </si>
  <si>
    <t>ΔΕΚΕΜΒΡΙΟΣ</t>
  </si>
  <si>
    <t>ΠΛΗΡΩΘΗΚΕ*</t>
  </si>
  <si>
    <t xml:space="preserve">                ΚΛΑΔΟΣ ΣΤΑΤΙΣΤΙΚΗΣ</t>
  </si>
  <si>
    <t>% μεταβολής στον αρ. ατόμων 2009/2008</t>
  </si>
  <si>
    <t>% μεταβολής στον αρ. ατόμων 2010/2009</t>
  </si>
  <si>
    <t>% μεταβολής στον αρ. ατόμων 2011/2010</t>
  </si>
  <si>
    <t>Εληνοκύπριοι και άλλοι</t>
  </si>
  <si>
    <t>Κοινοτικοί</t>
  </si>
  <si>
    <t xml:space="preserve">Τουρκοκύπριοι </t>
  </si>
  <si>
    <t>Σύνολο</t>
  </si>
  <si>
    <t xml:space="preserve">Αλλοδαποί </t>
  </si>
  <si>
    <t>*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</si>
  <si>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ΜΕΣΟΣ ΜΗΝΙΑΟΣ ΑΡΙΘΜΟΣ Α΄ ΕΞΑΜΗΝΟΥ</t>
  </si>
  <si>
    <t>ΜΕΣΟΣ ΜΗΝΙΑΙΟΣ ΑΡΙΘΜΟΣ Β΄ ΕΞΑΜΗΝΟΥ</t>
  </si>
  <si>
    <t>ΜΕΣΟΣ ΜΗΝΙΑΙΟΣ  ΑΡΙΘΜΟΣ ΧΡΟΝΟΥ</t>
  </si>
  <si>
    <t>ΜΕΣΟΣ ΜΗΝΙΑΙΟΣ ΑΡΙΘΜΟΣ Α΄ ΕΞΑΜΗΝΟΥ</t>
  </si>
  <si>
    <t>ΜΕΣΟΣ ΜΗΝΙΑΙΟΣ ΑΡΙΘΜΟΣ ΧΡΟΝΟΥ</t>
  </si>
  <si>
    <t xml:space="preserve">ΜΕΣΟΣ ΜΗΝΙΑΙΟΣ ΑΡΙΘΜΟΣ Β΄ ΕΞΑΜΗΝΟΥ </t>
  </si>
  <si>
    <t>ΜΕΣΟΣ ΜΗΝΙΑΙΟΣ ΑΡΙΘΜΟΣ ΕΤΟΥΣ</t>
  </si>
  <si>
    <t xml:space="preserve">ΜΕΣΟΣ ΜΗΝΙΑΙΟΣ ΑΡΙΘΜΟΣ Α΄ ΕΞΑΜΗΝΟΥ </t>
  </si>
  <si>
    <r>
      <t xml:space="preserve">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</t>
    </r>
  </si>
  <si>
    <t>ΑΤΟΜΩΝ</t>
  </si>
  <si>
    <t>ΜΕΣΟΣ ΜΗΝΙΑΙΟΣ ΑΡΙΘΜΟΣ ΑΤΟΜΩΝ ΚΑΙ ΣΥΝΟΛΙΚΟ ΠΟΣΟ ΠΛΗΡΩΜΗΣ Α΄ ΕΞΑΜΗΝΟΥ</t>
  </si>
  <si>
    <t>ΜΕΣΟΣ ΜΗΝΙΑΙΟΣ ΑΡΙΘΜΟΣ ΑΤΟΜΩΝ ΚΑΙ ΣΥΝΟΛΙΚΟ ΠΟΣΟ ΠΛΗΡΩΜΗΣ Β΄ ΕΞΑΜΗΝΟΥ</t>
  </si>
  <si>
    <t xml:space="preserve">                                           ΜΕΣΟΣ ΜΗΝΙΑΙΟΣ ΑΡΙΘΜΟΣ ΑΤΟΜΩΝ ΚΑΙ ΣΥΝΟΛΙΚΟ ΠΟΣΟ ΠΛΗΡΩΜΗΣ ΕΤΟΥΣ €</t>
  </si>
  <si>
    <t>2. Μέρος του ποσού αφορά αναδρομικές πληρωμές.</t>
  </si>
  <si>
    <t xml:space="preserve"> * Το ποσό πληρωμής αφορά τη μηνιαία δαπάνη του επιδόματος ανεργίας και όχι το ποσό που καταβλήθηκε στα πιο πάνω άτομα, για τους πιο κάτω λόγους:</t>
  </si>
  <si>
    <t>ΕΤΗΣΙΑ ΔΑΠΑΝΗ €**</t>
  </si>
  <si>
    <t>ΠΟΣΟ ΠΛΗΡΩΜΗΣ* €</t>
  </si>
  <si>
    <t>% μεταβολής στον αρ. ατόμων 2012/2011</t>
  </si>
  <si>
    <t>ΚΑΤΗΓΟΡΙΑ ΑΝΕΡΓΩΝ</t>
  </si>
  <si>
    <t>A/A</t>
  </si>
  <si>
    <t xml:space="preserve"> ΟΙΚΟΝΟΜΙΚΗ ΔΡΑΣΤΗΡΙΟΤΗΤΑ (NACE 2)</t>
  </si>
  <si>
    <t xml:space="preserve">      ΑΝΑΣΤΟΛΕΣ </t>
  </si>
  <si>
    <t xml:space="preserve">    ΤΕΡΜΑΤΙΣΜΟΙ </t>
  </si>
  <si>
    <t>ΜΕΤΑΠΟΙΗΣΗΣ</t>
  </si>
  <si>
    <t>ΤΟΥΡΙΣΤΙΚΗΣ ΒΙΟΜΗΧΑΝΙΑΣ</t>
  </si>
  <si>
    <t>ΑΛΛΟΙ</t>
  </si>
  <si>
    <t>Γεωργία, δασοκομία και αλιεία</t>
  </si>
  <si>
    <t>Ορυχεία και λατομεία</t>
  </si>
  <si>
    <t>Μεταποίηση</t>
  </si>
  <si>
    <t>Παροχή ηλεκτρικού ρεύματος, φυσικού αερίου, ατμού και κλιματισμού</t>
  </si>
  <si>
    <t>Παροχή νερού, επεξεργασία λυμάτων, διαχείριση αποβλήτων και δραστηριότητες εξυγίανσης</t>
  </si>
  <si>
    <t>Κατασκευές</t>
  </si>
  <si>
    <t>Χονδρικό και λιανικό εμπόριο.  Επισκευή μηχανοκίνητων οχημάτων και μοτοσυκλετών</t>
  </si>
  <si>
    <t>Μεταφορά και αποθήκευση</t>
  </si>
  <si>
    <t>Δραστηριότητες υπηρεσιών παροχής καταλύματος και υπηρεσιών εστίασης</t>
  </si>
  <si>
    <t>Ενημέρωση και επικοινωνία</t>
  </si>
  <si>
    <t>Χρηματοπιστωτικές και ασφαλιστικές δραστηριότητες</t>
  </si>
  <si>
    <t>Διαχείριση ακίνητης περιουσίας</t>
  </si>
  <si>
    <t>Επαγγελματικές, επιστημονικές και τεχνικές δραστηριότητες</t>
  </si>
  <si>
    <t>Διοικητικές και υποστηρικτικές δραστηριότητες</t>
  </si>
  <si>
    <t>Δημόσια διοίκηση και άμυνα. Υποχρεωτική κοινωνική ασφάλιση</t>
  </si>
  <si>
    <t>Εκπαίδευση</t>
  </si>
  <si>
    <t>Δραστηριότητες σχετικές με την ανθρώπινη υγεία και την κοινωνική μέριμνα</t>
  </si>
  <si>
    <t>Τέχνες, διασκέδαση και ψυχαγωγία</t>
  </si>
  <si>
    <t>Άλλες δραστηριότητες παροχής υπηρεσιών</t>
  </si>
  <si>
    <t>Δραστηριότητες νοικοκυριών ως εργοδοτών. Μη διαφοροποιημένες δραστηριότητες νοικοκυριών που αφορούν την παραγωγή αγαθών - και υπηρεσιών - για ιδία χρήση</t>
  </si>
  <si>
    <t>Δραστηριότητες ετερόδικων οργανισμών και φορέων</t>
  </si>
  <si>
    <t>Μη δηλωμένη οικονομική δραστηριότητα</t>
  </si>
  <si>
    <t>Λιμενεργάτες</t>
  </si>
  <si>
    <t>ΥΠΗΡΕΣΙΕΣ ΚΟΙΝΩΝΙΚΩΝ ΑΣΦΑΛΙΣΕΩΝ</t>
  </si>
  <si>
    <t>% μεταβολής στον αρ. ατόμων 2013/2012</t>
  </si>
  <si>
    <t xml:space="preserve">Ποσοστό επί του συνόλου </t>
  </si>
  <si>
    <r>
      <t xml:space="preserve"> 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 </t>
    </r>
    <r>
      <rPr>
        <sz val="10"/>
        <rFont val="Arial"/>
        <family val="2"/>
        <charset val="161"/>
      </rPr>
      <t xml:space="preserve">                                    </t>
    </r>
  </si>
  <si>
    <t>ΠΙΝΑΚΑΣ 1</t>
  </si>
  <si>
    <t>ΠΙΝΑΚΑΣ 2</t>
  </si>
  <si>
    <t>ΠΙΝΑΚΑΣ 3</t>
  </si>
  <si>
    <t>ΠΙΝΑΚΑΣ 4</t>
  </si>
  <si>
    <t>ΠΙΝΑΚΑΣ 5</t>
  </si>
  <si>
    <t>ΠΙΝΑΚΑΣ 6</t>
  </si>
  <si>
    <t xml:space="preserve">ΠΙΝΑΚΑΣ ΣΤΟΝ ΟΠΟΙΟ ΦΑΙΝΕΤΑΙ Ο ΑΡΙΘΜΟΣ ΤΩΝ ΠΡΟΣΩΠΩΝ ΠΟΥ ΑΠΟΤΑΘΗΚΑΝ </t>
  </si>
  <si>
    <t>ΠΙΝΑΚΑΣ 7.7</t>
  </si>
  <si>
    <t>ΠΙΝΑΚΑΣ 7.6</t>
  </si>
  <si>
    <t>ΠΙΝΑΚΑΣ 7.1</t>
  </si>
  <si>
    <t>ΠΙΝΑΚΑΣ 7.2</t>
  </si>
  <si>
    <t>ΠΙΝΑΚΑΣ 7.3</t>
  </si>
  <si>
    <t>ΠΙΝΑΚΑΣ 7.4</t>
  </si>
  <si>
    <t>ΠΙΝΑΚΑΣ 7.5</t>
  </si>
  <si>
    <t>ΠΙΝΑΚΑΣ 7.10</t>
  </si>
  <si>
    <t>ΠΙΝΑΚΑΣ 7.11</t>
  </si>
  <si>
    <t>ΠΟΣΟΣΤΟ ΕΠΙ ΤΟΥ ΣΥΝΟΛΟΥ</t>
  </si>
  <si>
    <t>% μεταβολής στον αρ. ατόμων 2014/2013</t>
  </si>
  <si>
    <t>% μεταβολής στον αρ. ατόμων 2015/2014</t>
  </si>
  <si>
    <t>ΠΟΣΟΣΤΙΑΙΑ ΑΥΞΗΣΗ</t>
  </si>
  <si>
    <t>ΓΕΝΙΚΟ ΣΥΝΟΛΟ</t>
  </si>
  <si>
    <t>% μεταβολής στον αρ. ατόμων 2016/2015</t>
  </si>
  <si>
    <t>ΠΙΝΑΚΑΣ 7.12</t>
  </si>
  <si>
    <t>% μεταβολής στον αρ. ατόμων 2017/2016</t>
  </si>
  <si>
    <t>% μεταβολής στον αρ. ατόμων 2018/2017</t>
  </si>
  <si>
    <t>ΑΡΙΘΜΟΣ ΑΤΟΜΩΝ</t>
  </si>
  <si>
    <t xml:space="preserve">    </t>
  </si>
  <si>
    <t xml:space="preserve">  </t>
  </si>
  <si>
    <t>% μεταβολής στον αρ. ατόμων 2019/2018</t>
  </si>
  <si>
    <t>1. Οι δικαιούχοι δεν πληρώνονται απαραίτητα τον αντίστοιχο μήνα αναφοράς</t>
  </si>
  <si>
    <t>% μεταβολής στον αρ. ατόμων 2020/2019</t>
  </si>
  <si>
    <t>% μεταβολής στον αρ. ατόμων 2021/2020</t>
  </si>
  <si>
    <t xml:space="preserve"> </t>
  </si>
  <si>
    <t xml:space="preserve">**  Η ετήσια δαπάνη είναι σύμφωνα με τους τελικούς λογαριασμούς του Ταμείου Κοινωνικών Ασφαλίσεων. Το ετήσιο ποσό διαφέρει από τη μηνιαία δαπάνη γιατί περιλαμβάνει και τις αποδόσεις των δαπανών ανεργίας σε / από άλλες χώρες της Ε.Ε. με βάση τον Κανονισμό καθώς επίσης και ποσό €13.351.696 στο μήνα Δεκέμβριο 2020 που αφορά δαπάνη για το ΕΕΑ8 ("Ειδικό Επίδομα Στήριξης Ανέργων" λόγω της πανδημίας - απόφαση Υπουργικού Συμβουλίου). </t>
  </si>
  <si>
    <r>
      <t xml:space="preserve"> ΠΙΝΑΚΑΣ ΣΤΟΝ ΟΠΟΙΟ ΦΑΙΝΕΤΑΙ Ο ΑΡΙΘΜΟΣ ΤΩΝ ΑΤΟΜΩΝ ΠΟΥ </t>
    </r>
    <r>
      <rPr>
        <b/>
        <sz val="10"/>
        <rFont val="Arial"/>
        <family val="2"/>
        <charset val="161"/>
      </rPr>
      <t>ΑΠΟΤΑΘΗΚΑΝ</t>
    </r>
    <r>
      <rPr>
        <sz val="10"/>
        <rFont val="Arial"/>
        <family val="2"/>
        <charset val="161"/>
      </rPr>
      <t xml:space="preserve"> ΓΙΑ ΕΠΙΔΟΜΑ ΑΝΕΡΓΙΑΣ ΚΑΤΑ ΜΗΝΑ ΚΑΙ ΧΡΟΝΟ ΓΙΑ ΤΑ ΧΡΟΝΙΑ 1995 - 2022</t>
    </r>
  </si>
  <si>
    <t xml:space="preserve">      ΓΙΑ ΕΠΙΔΟΜΑ ΑΝΕΡΓΙΑΣ ΤΟ 2022 ΚΑΤΑ ΕΠΑΡΧΙΑ, ΦΥΛΟ ΚΑΙ ΜΗΝΑ  </t>
  </si>
  <si>
    <t>ΓΙΑ ΕΠΙΔΟΜΑ ΑΝΕΡΓΙΑΣ ΓΙΑ ΤΑ ΧΡΟΝΙΑ 2021 ΚΑΙ 2022 ΚΑΤΑ ΕΠΑΡΧΙΑ ΚΑΙ ΜΗΝΑ</t>
  </si>
  <si>
    <t>ΓΙΑ ΕΠΙΔΟΜΑ ΑΝΕΡΓΙΑΣ ΚΑΤΑ ΦΥΛΟ ΚΑΙ ΜΗΝΑ ΓΙΑ ΤΑ ΧΡΟΝΙΑ 2021 ΚΑΙ 2022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</si>
  <si>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Ιανουάριο του 2022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</si>
  <si>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Φεβρουάριο του 2022</t>
  </si>
  <si>
    <t>Unemployment benefit by economic activity 2022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</si>
  <si>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Μάρτιο του 2022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</si>
  <si>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Απρίλιο του 2022</t>
  </si>
  <si>
    <r>
      <t xml:space="preserve"> ΠΙΝΑΚΑΣ ΣΤΟΝ ΟΠΟΙΟ ΦΑΙΝΕΤΑΙ Ο ΑΡΙΘΜΟΣ </t>
    </r>
    <r>
      <rPr>
        <b/>
        <sz val="10"/>
        <rFont val="Arial"/>
        <family val="2"/>
        <charset val="161"/>
      </rPr>
      <t xml:space="preserve">ΤΩΝ ΔΙΚΑΙΟΥΧΩΝ </t>
    </r>
    <r>
      <rPr>
        <sz val="10"/>
        <rFont val="Arial"/>
        <family val="2"/>
        <charset val="161"/>
      </rPr>
      <t>ΕΠΙΔΟΜΑΤΟΣ ΑΝΕΡΓΙΑΣ ΑΠΟ ΤΟ ΤΑΜΕΙΟ ΚΟΙΝΩΝΙΚΩΝ ΑΣΦΑΛΙΣΕΩΝ, ΚΑΤΑ ΜΗΝΑ, ΚΟΙΝΟΤΗΤΑ ΚΑΙ ΚΑΤΑ ΧΡΟΝΟ ΓΙΑ ΤΑ ΧΡΟΝΙΑ 2021 - 2022</t>
    </r>
  </si>
  <si>
    <t>% μεταβολής του συνόλου 2022/2021</t>
  </si>
  <si>
    <t>% μεταβολής στον αρ. ατόμων 2022/2021</t>
  </si>
  <si>
    <t>ΠΙΝΑΚΑΣ ΣΤΟΝ ΟΠΟΙΟ ΦΑΙΝΕΤΑΙ Ο ΑΡΙΘΜΟΣ ΤΩΝ ΔΙΚΑΙΟΥΧΩΝ ΕΠΙΔΟΜΑΤΟΣ ΑΝΕΡΓΙΑΣ ΚΑΙ ΤΟ ΠΟΣΟ ΠΛΗΡΩΜΗΣ* ΚΑΤΑ ΜΗΝΑ ΓΙΑ ΤΑ ΧΡΟΝΙΑ 2013 - 2022</t>
  </si>
  <si>
    <t>UNEMPLOYMENT BENEFIT Y2013-2022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</si>
  <si>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Μάϊο του 2022</t>
  </si>
  <si>
    <t>UNEMPLOYMENT BENEFIT Y2021-2022</t>
  </si>
  <si>
    <t>ΠΙΝΑΚΑΣ 8</t>
  </si>
  <si>
    <t xml:space="preserve"> ΠΙΝΑΚΑΣ ΣΤΟΝ ΟΠΟΙΟ ΦΑΙΝΕΤΑΙ Ο ΑΡΙΘΜΟΣ ΤΩΝ ΑΤΟΜΩΝ ΠΟΥ ΑΠΟΤΑΘΗΚΑΝ ΓΙΑ ΕΠΙΔΟΜΑ ΑΝΕΡΓΙΑΣ, ΚΑΤΑ ΜΗΝΑ, ΚΟΙΝΟΤΗΤΑ ΚΑΙ ΚΑΤΑ ΧΡΟΝΟ ΓΙΑ ΤΑ ΧΡΟΝΙΑ 2021 - 2022</t>
  </si>
  <si>
    <t>% μεταβολής του συνόλου 2021/2020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</si>
  <si>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Ιούνιο του 2022</t>
  </si>
  <si>
    <t>Unemployment benefit by economic activity 2022 (Jan-June)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</si>
  <si>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Ιούλιο του 2022</t>
  </si>
  <si>
    <t>Unemployment benefit by economic activity 2022 (Jan-Dec)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</si>
  <si>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Αύγουστο του 2022</t>
  </si>
  <si>
    <t>ΠΙΝΑΚΑΣ 7.8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</si>
  <si>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Σεπτέμβριο του 2022</t>
  </si>
  <si>
    <t>ΠΙΝΑΚΑΣ 7.9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</si>
  <si>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Οκτώβριο του 2022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</si>
  <si>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Νοέμβριο του 2022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</si>
  <si>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Δεκέμβριο του 2022</t>
  </si>
  <si>
    <t>% μεταβολής 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</si>
</sst>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€_-;\-* #,##0\ _€_-;_-* &quot;-&quot;\ _€_-;_-@_-"/>
    <numFmt numFmtId="165" formatCode="_-* #,##0\ _Δ_ρ_χ_-;\-* #,##0\ _Δ_ρ_χ_-;_-* &quot;-&quot;\ _Δ_ρ_χ_-;_-@_-"/>
    <numFmt numFmtId="166" formatCode="0.0%"/>
    <numFmt numFmtId="167" formatCode="[$-408]d\-mmm\-yy;@"/>
    <numFmt numFmtId="168" formatCode="[$-408]dd\-mmm\-yy;@"/>
    <numFmt numFmtId="169" formatCode="[$€-2]\ #,##0;[Red]\-[$€-2]\ #,##0"/>
    <numFmt numFmtId="170" formatCode="0.0"/>
  </numFmts>
  <fonts count="26" x14ac:knownFonts="1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u/>
      <sz val="10"/>
      <name val="Arial"/>
      <family val="2"/>
      <charset val="161"/>
    </font>
    <font>
      <b/>
      <u/>
      <sz val="9"/>
      <name val="Arial"/>
      <family val="2"/>
      <charset val="161"/>
    </font>
    <font>
      <b/>
      <u/>
      <sz val="12"/>
      <name val="Arial"/>
      <family val="2"/>
    </font>
    <font>
      <sz val="11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rgb="FFFA7D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9" fontId="1" fillId="0" borderId="0" applyFont="0" applyFill="0" applyBorder="0" applyAlignment="0" applyProtection="0"/>
    <xf numFmtId="0" fontId="25" fillId="2" borderId="69" applyNumberFormat="0" applyAlignment="0" applyProtection="0"/>
  </cellStyleXfs>
  <cellXfs count="4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2" fillId="0" borderId="6" xfId="0" applyFont="1" applyBorder="1"/>
    <xf numFmtId="166" fontId="2" fillId="0" borderId="0" xfId="2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/>
    </xf>
    <xf numFmtId="167" fontId="0" fillId="0" borderId="0" xfId="0" applyNumberFormat="1" applyAlignment="1">
      <alignment horizontal="left"/>
    </xf>
    <xf numFmtId="167" fontId="8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0" fontId="11" fillId="0" borderId="0" xfId="0" applyFont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0" xfId="0" applyFont="1"/>
    <xf numFmtId="167" fontId="13" fillId="0" borderId="0" xfId="0" applyNumberFormat="1" applyFont="1" applyAlignment="1">
      <alignment horizontal="left"/>
    </xf>
    <xf numFmtId="0" fontId="19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0" fillId="0" borderId="0" xfId="0" applyFont="1"/>
    <xf numFmtId="14" fontId="0" fillId="0" borderId="0" xfId="0" applyNumberFormat="1" applyAlignment="1">
      <alignment horizontal="left"/>
    </xf>
    <xf numFmtId="0" fontId="17" fillId="0" borderId="0" xfId="0" applyFont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3" fontId="14" fillId="0" borderId="0" xfId="0" applyNumberFormat="1" applyFont="1" applyAlignment="1">
      <alignment wrapText="1"/>
    </xf>
    <xf numFmtId="165" fontId="14" fillId="0" borderId="0" xfId="0" applyNumberFormat="1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7" fillId="0" borderId="0" xfId="0" applyFont="1" applyAlignment="1">
      <alignment horizontal="center"/>
    </xf>
    <xf numFmtId="165" fontId="13" fillId="0" borderId="9" xfId="0" applyNumberFormat="1" applyFont="1" applyBorder="1"/>
    <xf numFmtId="165" fontId="13" fillId="0" borderId="9" xfId="0" applyNumberFormat="1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65" fontId="2" fillId="0" borderId="9" xfId="0" applyNumberFormat="1" applyFont="1" applyBorder="1"/>
    <xf numFmtId="165" fontId="2" fillId="0" borderId="9" xfId="0" applyNumberFormat="1" applyFont="1" applyBorder="1" applyAlignment="1">
      <alignment horizontal="center"/>
    </xf>
    <xf numFmtId="165" fontId="2" fillId="0" borderId="7" xfId="0" applyNumberFormat="1" applyFont="1" applyBorder="1"/>
    <xf numFmtId="165" fontId="14" fillId="0" borderId="9" xfId="0" applyNumberFormat="1" applyFont="1" applyBorder="1"/>
    <xf numFmtId="165" fontId="14" fillId="0" borderId="9" xfId="0" applyNumberFormat="1" applyFont="1" applyBorder="1" applyAlignment="1">
      <alignment horizontal="center"/>
    </xf>
    <xf numFmtId="165" fontId="2" fillId="0" borderId="10" xfId="0" applyNumberFormat="1" applyFont="1" applyBorder="1"/>
    <xf numFmtId="165" fontId="2" fillId="0" borderId="10" xfId="0" applyNumberFormat="1" applyFont="1" applyBorder="1" applyAlignment="1">
      <alignment horizontal="center"/>
    </xf>
    <xf numFmtId="165" fontId="3" fillId="0" borderId="34" xfId="0" applyNumberFormat="1" applyFont="1" applyBorder="1" applyAlignment="1">
      <alignment horizontal="left"/>
    </xf>
    <xf numFmtId="165" fontId="3" fillId="0" borderId="27" xfId="0" applyNumberFormat="1" applyFont="1" applyBorder="1" applyAlignment="1">
      <alignment horizontal="left"/>
    </xf>
    <xf numFmtId="165" fontId="13" fillId="0" borderId="10" xfId="0" applyNumberFormat="1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2" fillId="0" borderId="15" xfId="0" applyFont="1" applyBorder="1"/>
    <xf numFmtId="0" fontId="2" fillId="0" borderId="11" xfId="0" applyFont="1" applyBorder="1"/>
    <xf numFmtId="165" fontId="2" fillId="0" borderId="45" xfId="0" applyNumberFormat="1" applyFont="1" applyBorder="1"/>
    <xf numFmtId="165" fontId="3" fillId="0" borderId="46" xfId="0" applyNumberFormat="1" applyFont="1" applyBorder="1" applyAlignment="1">
      <alignment horizontal="left"/>
    </xf>
    <xf numFmtId="165" fontId="2" fillId="0" borderId="6" xfId="0" applyNumberFormat="1" applyFont="1" applyBorder="1"/>
    <xf numFmtId="166" fontId="0" fillId="0" borderId="26" xfId="0" applyNumberFormat="1" applyBorder="1"/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167" fontId="13" fillId="0" borderId="0" xfId="0" applyNumberFormat="1" applyFont="1"/>
    <xf numFmtId="165" fontId="2" fillId="0" borderId="14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17" xfId="0" applyNumberFormat="1" applyFont="1" applyBorder="1"/>
    <xf numFmtId="165" fontId="3" fillId="0" borderId="34" xfId="0" applyNumberFormat="1" applyFont="1" applyBorder="1" applyAlignment="1">
      <alignment horizontal="center"/>
    </xf>
    <xf numFmtId="0" fontId="12" fillId="0" borderId="0" xfId="0" applyFont="1"/>
    <xf numFmtId="165" fontId="2" fillId="0" borderId="14" xfId="0" applyNumberFormat="1" applyFont="1" applyBorder="1"/>
    <xf numFmtId="0" fontId="3" fillId="0" borderId="10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left"/>
    </xf>
    <xf numFmtId="165" fontId="3" fillId="0" borderId="28" xfId="0" applyNumberFormat="1" applyFont="1" applyBorder="1" applyAlignment="1">
      <alignment horizontal="left"/>
    </xf>
    <xf numFmtId="165" fontId="2" fillId="0" borderId="1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6" fontId="2" fillId="0" borderId="26" xfId="2" applyNumberFormat="1" applyFont="1" applyBorder="1" applyAlignment="1">
      <alignment horizontal="center"/>
    </xf>
    <xf numFmtId="165" fontId="2" fillId="0" borderId="40" xfId="0" applyNumberFormat="1" applyFont="1" applyBorder="1"/>
    <xf numFmtId="165" fontId="13" fillId="0" borderId="40" xfId="0" applyNumberFormat="1" applyFont="1" applyBorder="1"/>
    <xf numFmtId="0" fontId="3" fillId="0" borderId="17" xfId="0" applyFont="1" applyBorder="1" applyAlignment="1">
      <alignment horizontal="center" vertical="center" wrapText="1"/>
    </xf>
    <xf numFmtId="165" fontId="2" fillId="0" borderId="41" xfId="0" applyNumberFormat="1" applyFont="1" applyBorder="1"/>
    <xf numFmtId="165" fontId="2" fillId="0" borderId="55" xfId="0" applyNumberFormat="1" applyFont="1" applyBorder="1"/>
    <xf numFmtId="10" fontId="17" fillId="0" borderId="30" xfId="1" applyNumberFormat="1" applyBorder="1"/>
    <xf numFmtId="10" fontId="17" fillId="0" borderId="26" xfId="1" applyNumberFormat="1" applyBorder="1"/>
    <xf numFmtId="10" fontId="17" fillId="0" borderId="48" xfId="1" applyNumberFormat="1" applyBorder="1"/>
    <xf numFmtId="1" fontId="3" fillId="0" borderId="34" xfId="0" applyNumberFormat="1" applyFon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left"/>
    </xf>
    <xf numFmtId="165" fontId="2" fillId="0" borderId="19" xfId="0" applyNumberFormat="1" applyFont="1" applyBorder="1" applyAlignment="1">
      <alignment horizontal="left"/>
    </xf>
    <xf numFmtId="165" fontId="14" fillId="0" borderId="19" xfId="0" applyNumberFormat="1" applyFont="1" applyBorder="1" applyAlignment="1">
      <alignment horizontal="left"/>
    </xf>
    <xf numFmtId="165" fontId="2" fillId="0" borderId="20" xfId="0" applyNumberFormat="1" applyFont="1" applyBorder="1" applyAlignment="1">
      <alignment horizontal="left"/>
    </xf>
    <xf numFmtId="165" fontId="3" fillId="0" borderId="39" xfId="0" applyNumberFormat="1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0" borderId="25" xfId="0" applyBorder="1"/>
    <xf numFmtId="0" fontId="0" fillId="0" borderId="5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5" fillId="0" borderId="29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0" fillId="0" borderId="24" xfId="0" applyBorder="1"/>
    <xf numFmtId="0" fontId="0" fillId="0" borderId="23" xfId="0" applyBorder="1"/>
    <xf numFmtId="0" fontId="11" fillId="0" borderId="24" xfId="0" applyFont="1" applyBorder="1"/>
    <xf numFmtId="0" fontId="0" fillId="0" borderId="5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left"/>
    </xf>
    <xf numFmtId="10" fontId="17" fillId="0" borderId="7" xfId="1" applyNumberFormat="1" applyBorder="1"/>
    <xf numFmtId="0" fontId="3" fillId="0" borderId="50" xfId="0" applyFont="1" applyBorder="1" applyAlignment="1">
      <alignment horizontal="center" vertical="center"/>
    </xf>
    <xf numFmtId="10" fontId="17" fillId="0" borderId="52" xfId="1" applyNumberFormat="1" applyBorder="1"/>
    <xf numFmtId="10" fontId="17" fillId="0" borderId="29" xfId="1" applyNumberFormat="1" applyBorder="1"/>
    <xf numFmtId="10" fontId="17" fillId="0" borderId="49" xfId="1" applyNumberFormat="1" applyBorder="1"/>
    <xf numFmtId="10" fontId="11" fillId="0" borderId="35" xfId="1" applyNumberFormat="1" applyFont="1" applyBorder="1"/>
    <xf numFmtId="10" fontId="17" fillId="0" borderId="37" xfId="1" applyNumberFormat="1" applyBorder="1"/>
    <xf numFmtId="10" fontId="11" fillId="0" borderId="28" xfId="1" applyNumberFormat="1" applyFont="1" applyBorder="1"/>
    <xf numFmtId="165" fontId="3" fillId="0" borderId="38" xfId="0" applyNumberFormat="1" applyFont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3" xfId="0" applyBorder="1" applyAlignment="1">
      <alignment horizontal="left" vertical="center" wrapText="1"/>
    </xf>
    <xf numFmtId="0" fontId="5" fillId="0" borderId="36" xfId="0" applyFont="1" applyBorder="1" applyAlignment="1">
      <alignment horizontal="left"/>
    </xf>
    <xf numFmtId="165" fontId="2" fillId="0" borderId="18" xfId="0" applyNumberFormat="1" applyFont="1" applyBorder="1" applyAlignment="1">
      <alignment horizontal="left"/>
    </xf>
    <xf numFmtId="165" fontId="2" fillId="0" borderId="57" xfId="0" applyNumberFormat="1" applyFont="1" applyBorder="1"/>
    <xf numFmtId="166" fontId="2" fillId="0" borderId="26" xfId="0" applyNumberFormat="1" applyFont="1" applyBorder="1" applyAlignment="1">
      <alignment horizontal="center"/>
    </xf>
    <xf numFmtId="10" fontId="17" fillId="0" borderId="33" xfId="1" applyNumberFormat="1" applyBorder="1"/>
    <xf numFmtId="10" fontId="17" fillId="0" borderId="42" xfId="1" applyNumberFormat="1" applyBorder="1"/>
    <xf numFmtId="10" fontId="17" fillId="0" borderId="44" xfId="1" applyNumberFormat="1" applyBorder="1"/>
    <xf numFmtId="0" fontId="1" fillId="0" borderId="0" xfId="0" applyFont="1"/>
    <xf numFmtId="166" fontId="2" fillId="0" borderId="27" xfId="2" applyNumberFormat="1" applyFont="1" applyBorder="1" applyAlignment="1">
      <alignment horizontal="center"/>
    </xf>
    <xf numFmtId="165" fontId="0" fillId="0" borderId="0" xfId="0" applyNumberFormat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66" fontId="2" fillId="0" borderId="9" xfId="2" applyNumberFormat="1" applyFont="1" applyBorder="1" applyAlignment="1">
      <alignment horizontal="center"/>
    </xf>
    <xf numFmtId="166" fontId="2" fillId="0" borderId="10" xfId="2" applyNumberFormat="1" applyFont="1" applyBorder="1" applyAlignment="1">
      <alignment horizontal="center"/>
    </xf>
    <xf numFmtId="166" fontId="2" fillId="0" borderId="6" xfId="2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66" fontId="2" fillId="0" borderId="26" xfId="0" applyNumberFormat="1" applyFont="1" applyBorder="1"/>
    <xf numFmtId="166" fontId="2" fillId="0" borderId="9" xfId="2" applyNumberFormat="1" applyFont="1" applyBorder="1"/>
    <xf numFmtId="0" fontId="3" fillId="0" borderId="13" xfId="0" applyFont="1" applyBorder="1" applyAlignment="1">
      <alignment horizontal="left"/>
    </xf>
    <xf numFmtId="0" fontId="3" fillId="0" borderId="3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3" fillId="0" borderId="8" xfId="0" applyFont="1" applyBorder="1"/>
    <xf numFmtId="0" fontId="0" fillId="0" borderId="8" xfId="0" applyBorder="1"/>
    <xf numFmtId="0" fontId="0" fillId="0" borderId="9" xfId="0" applyBorder="1"/>
    <xf numFmtId="166" fontId="13" fillId="0" borderId="9" xfId="2" applyNumberFormat="1" applyFont="1" applyBorder="1" applyAlignment="1">
      <alignment horizontal="center"/>
    </xf>
    <xf numFmtId="0" fontId="13" fillId="0" borderId="11" xfId="0" applyFont="1" applyBorder="1"/>
    <xf numFmtId="0" fontId="13" fillId="0" borderId="15" xfId="0" applyFont="1" applyBorder="1"/>
    <xf numFmtId="0" fontId="14" fillId="0" borderId="31" xfId="0" applyFont="1" applyBorder="1" applyAlignment="1">
      <alignment horizontal="left" vertical="center" wrapText="1"/>
    </xf>
    <xf numFmtId="1" fontId="14" fillId="0" borderId="3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8" xfId="0" applyFont="1" applyBorder="1"/>
    <xf numFmtId="165" fontId="18" fillId="0" borderId="9" xfId="0" applyNumberFormat="1" applyFont="1" applyBorder="1"/>
    <xf numFmtId="166" fontId="2" fillId="0" borderId="9" xfId="0" applyNumberFormat="1" applyFont="1" applyBorder="1" applyAlignment="1">
      <alignment horizontal="center"/>
    </xf>
    <xf numFmtId="0" fontId="10" fillId="0" borderId="11" xfId="0" applyFont="1" applyBorder="1"/>
    <xf numFmtId="165" fontId="18" fillId="0" borderId="10" xfId="0" applyNumberFormat="1" applyFont="1" applyBorder="1"/>
    <xf numFmtId="166" fontId="13" fillId="0" borderId="10" xfId="2" applyNumberFormat="1" applyFont="1" applyBorder="1" applyAlignment="1">
      <alignment horizontal="center"/>
    </xf>
    <xf numFmtId="0" fontId="10" fillId="0" borderId="15" xfId="0" applyFont="1" applyBorder="1"/>
    <xf numFmtId="165" fontId="18" fillId="0" borderId="6" xfId="0" applyNumberFormat="1" applyFont="1" applyBorder="1"/>
    <xf numFmtId="165" fontId="13" fillId="0" borderId="6" xfId="0" applyNumberFormat="1" applyFont="1" applyBorder="1"/>
    <xf numFmtId="166" fontId="13" fillId="0" borderId="6" xfId="2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15" fillId="0" borderId="31" xfId="0" applyFont="1" applyBorder="1" applyAlignment="1">
      <alignment wrapText="1"/>
    </xf>
    <xf numFmtId="165" fontId="18" fillId="0" borderId="34" xfId="0" applyNumberFormat="1" applyFont="1" applyBorder="1" applyAlignment="1">
      <alignment horizontal="center"/>
    </xf>
    <xf numFmtId="165" fontId="13" fillId="0" borderId="34" xfId="0" applyNumberFormat="1" applyFont="1" applyBorder="1" applyAlignment="1">
      <alignment horizontal="center"/>
    </xf>
    <xf numFmtId="165" fontId="14" fillId="0" borderId="34" xfId="0" applyNumberFormat="1" applyFont="1" applyBorder="1" applyAlignment="1">
      <alignment horizontal="center"/>
    </xf>
    <xf numFmtId="166" fontId="14" fillId="0" borderId="34" xfId="2" applyNumberFormat="1" applyFont="1" applyBorder="1" applyAlignment="1">
      <alignment horizontal="center"/>
    </xf>
    <xf numFmtId="166" fontId="3" fillId="0" borderId="34" xfId="2" applyNumberFormat="1" applyFont="1" applyBorder="1" applyAlignment="1">
      <alignment horizontal="center"/>
    </xf>
    <xf numFmtId="166" fontId="2" fillId="0" borderId="34" xfId="2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" fontId="13" fillId="0" borderId="34" xfId="0" applyNumberFormat="1" applyFont="1" applyBorder="1" applyAlignment="1">
      <alignment horizontal="center"/>
    </xf>
    <xf numFmtId="166" fontId="3" fillId="0" borderId="27" xfId="2" applyNumberFormat="1" applyFont="1" applyBorder="1" applyAlignment="1">
      <alignment horizontal="center"/>
    </xf>
    <xf numFmtId="165" fontId="18" fillId="0" borderId="34" xfId="0" applyNumberFormat="1" applyFont="1" applyBorder="1"/>
    <xf numFmtId="165" fontId="13" fillId="0" borderId="34" xfId="0" applyNumberFormat="1" applyFont="1" applyBorder="1"/>
    <xf numFmtId="165" fontId="14" fillId="0" borderId="34" xfId="0" applyNumberFormat="1" applyFont="1" applyBorder="1"/>
    <xf numFmtId="1" fontId="2" fillId="0" borderId="34" xfId="0" applyNumberFormat="1" applyFont="1" applyBorder="1" applyAlignment="1">
      <alignment horizontal="center"/>
    </xf>
    <xf numFmtId="0" fontId="14" fillId="0" borderId="31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169" fontId="14" fillId="0" borderId="34" xfId="0" applyNumberFormat="1" applyFont="1" applyBorder="1" applyAlignment="1">
      <alignment horizontal="center" wrapText="1"/>
    </xf>
    <xf numFmtId="3" fontId="14" fillId="0" borderId="34" xfId="0" applyNumberFormat="1" applyFont="1" applyBorder="1" applyAlignment="1">
      <alignment wrapText="1"/>
    </xf>
    <xf numFmtId="0" fontId="13" fillId="0" borderId="34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4" xfId="0" applyFont="1" applyBorder="1"/>
    <xf numFmtId="165" fontId="2" fillId="0" borderId="9" xfId="0" applyNumberFormat="1" applyFont="1" applyBorder="1" applyAlignment="1">
      <alignment horizontal="left"/>
    </xf>
    <xf numFmtId="165" fontId="14" fillId="0" borderId="9" xfId="0" applyNumberFormat="1" applyFont="1" applyBorder="1" applyAlignment="1">
      <alignment horizontal="left"/>
    </xf>
    <xf numFmtId="165" fontId="3" fillId="0" borderId="17" xfId="0" applyNumberFormat="1" applyFont="1" applyBorder="1" applyAlignment="1">
      <alignment horizontal="left"/>
    </xf>
    <xf numFmtId="10" fontId="3" fillId="0" borderId="37" xfId="0" applyNumberFormat="1" applyFont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left"/>
    </xf>
    <xf numFmtId="0" fontId="11" fillId="0" borderId="8" xfId="0" applyFont="1" applyBorder="1"/>
    <xf numFmtId="0" fontId="4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7" xfId="0" applyFont="1" applyBorder="1" applyAlignment="1">
      <alignment horizontal="left"/>
    </xf>
    <xf numFmtId="166" fontId="11" fillId="0" borderId="37" xfId="0" applyNumberFormat="1" applyFont="1" applyBorder="1"/>
    <xf numFmtId="0" fontId="2" fillId="0" borderId="59" xfId="0" applyFont="1" applyBorder="1"/>
    <xf numFmtId="1" fontId="14" fillId="0" borderId="5" xfId="0" applyNumberFormat="1" applyFont="1" applyBorder="1"/>
    <xf numFmtId="0" fontId="14" fillId="0" borderId="59" xfId="0" applyFont="1" applyBorder="1"/>
    <xf numFmtId="166" fontId="2" fillId="0" borderId="5" xfId="2" applyNumberFormat="1" applyFont="1" applyBorder="1"/>
    <xf numFmtId="166" fontId="14" fillId="0" borderId="5" xfId="2" applyNumberFormat="1" applyFont="1" applyBorder="1"/>
    <xf numFmtId="1" fontId="14" fillId="0" borderId="28" xfId="0" applyNumberFormat="1" applyFont="1" applyBorder="1"/>
    <xf numFmtId="1" fontId="2" fillId="0" borderId="59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0" fillId="0" borderId="49" xfId="0" applyBorder="1" applyAlignment="1">
      <alignment horizontal="left"/>
    </xf>
    <xf numFmtId="0" fontId="4" fillId="0" borderId="64" xfId="0" applyFont="1" applyBorder="1"/>
    <xf numFmtId="0" fontId="4" fillId="0" borderId="65" xfId="0" applyFont="1" applyBorder="1"/>
    <xf numFmtId="166" fontId="2" fillId="0" borderId="21" xfId="2" applyNumberFormat="1" applyFont="1" applyBorder="1"/>
    <xf numFmtId="166" fontId="2" fillId="0" borderId="59" xfId="2" applyNumberFormat="1" applyFont="1" applyBorder="1"/>
    <xf numFmtId="166" fontId="2" fillId="0" borderId="7" xfId="2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6" fontId="14" fillId="0" borderId="34" xfId="2" applyNumberFormat="1" applyFont="1" applyFill="1" applyBorder="1" applyAlignment="1">
      <alignment horizontal="center"/>
    </xf>
    <xf numFmtId="166" fontId="3" fillId="0" borderId="34" xfId="2" applyNumberFormat="1" applyFont="1" applyFill="1" applyBorder="1" applyAlignment="1">
      <alignment horizontal="center"/>
    </xf>
    <xf numFmtId="1" fontId="0" fillId="0" borderId="0" xfId="0" applyNumberFormat="1"/>
    <xf numFmtId="10" fontId="0" fillId="0" borderId="0" xfId="0" applyNumberFormat="1"/>
    <xf numFmtId="166" fontId="0" fillId="0" borderId="0" xfId="0" applyNumberFormat="1"/>
    <xf numFmtId="166" fontId="2" fillId="0" borderId="26" xfId="2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166" fontId="2" fillId="0" borderId="48" xfId="2" applyNumberFormat="1" applyFont="1" applyBorder="1" applyAlignment="1">
      <alignment horizontal="center"/>
    </xf>
    <xf numFmtId="166" fontId="2" fillId="0" borderId="37" xfId="2" applyNumberFormat="1" applyFont="1" applyFill="1" applyBorder="1" applyAlignment="1">
      <alignment horizontal="center"/>
    </xf>
    <xf numFmtId="166" fontId="2" fillId="0" borderId="30" xfId="2" applyNumberFormat="1" applyFont="1" applyFill="1" applyBorder="1" applyAlignment="1">
      <alignment horizontal="center"/>
    </xf>
    <xf numFmtId="166" fontId="2" fillId="0" borderId="27" xfId="2" applyNumberFormat="1" applyFont="1" applyFill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6" fontId="14" fillId="0" borderId="27" xfId="2" applyNumberFormat="1" applyFont="1" applyBorder="1" applyAlignment="1">
      <alignment horizontal="center"/>
    </xf>
    <xf numFmtId="0" fontId="2" fillId="0" borderId="10" xfId="0" applyFont="1" applyBorder="1"/>
    <xf numFmtId="1" fontId="2" fillId="0" borderId="59" xfId="0" applyNumberFormat="1" applyFont="1" applyBorder="1"/>
    <xf numFmtId="166" fontId="2" fillId="0" borderId="9" xfId="2" applyNumberFormat="1" applyFont="1" applyFill="1" applyBorder="1"/>
    <xf numFmtId="166" fontId="2" fillId="0" borderId="10" xfId="2" applyNumberFormat="1" applyFont="1" applyFill="1" applyBorder="1"/>
    <xf numFmtId="166" fontId="14" fillId="0" borderId="5" xfId="2" applyNumberFormat="1" applyFont="1" applyFill="1" applyBorder="1"/>
    <xf numFmtId="166" fontId="2" fillId="0" borderId="6" xfId="2" applyNumberFormat="1" applyFont="1" applyFill="1" applyBorder="1"/>
    <xf numFmtId="165" fontId="13" fillId="0" borderId="9" xfId="0" applyNumberFormat="1" applyFont="1" applyBorder="1" applyAlignment="1">
      <alignment horizontal="left"/>
    </xf>
    <xf numFmtId="166" fontId="1" fillId="0" borderId="26" xfId="0" applyNumberFormat="1" applyFont="1" applyBorder="1"/>
    <xf numFmtId="0" fontId="1" fillId="0" borderId="9" xfId="0" applyFont="1" applyBorder="1" applyAlignment="1">
      <alignment horizontal="left" vertical="center" wrapText="1"/>
    </xf>
    <xf numFmtId="1" fontId="14" fillId="0" borderId="31" xfId="0" applyNumberFormat="1" applyFont="1" applyBorder="1" applyAlignment="1">
      <alignment horizontal="center"/>
    </xf>
    <xf numFmtId="166" fontId="14" fillId="0" borderId="27" xfId="2" applyNumberFormat="1" applyFont="1" applyFill="1" applyBorder="1" applyAlignment="1">
      <alignment horizontal="center"/>
    </xf>
    <xf numFmtId="166" fontId="14" fillId="0" borderId="7" xfId="2" applyNumberFormat="1" applyFont="1" applyFill="1" applyBorder="1" applyAlignment="1">
      <alignment horizontal="center"/>
    </xf>
    <xf numFmtId="166" fontId="14" fillId="0" borderId="7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1" xfId="0" applyFont="1" applyBorder="1"/>
    <xf numFmtId="1" fontId="14" fillId="0" borderId="47" xfId="0" applyNumberFormat="1" applyFont="1" applyBorder="1"/>
    <xf numFmtId="0" fontId="2" fillId="0" borderId="15" xfId="0" applyFont="1" applyBorder="1" applyAlignment="1">
      <alignment horizontal="center"/>
    </xf>
    <xf numFmtId="1" fontId="2" fillId="0" borderId="58" xfId="0" applyNumberFormat="1" applyFont="1" applyBorder="1"/>
    <xf numFmtId="1" fontId="14" fillId="0" borderId="68" xfId="0" applyNumberFormat="1" applyFont="1" applyBorder="1"/>
    <xf numFmtId="0" fontId="2" fillId="0" borderId="58" xfId="0" applyFont="1" applyBorder="1"/>
    <xf numFmtId="0" fontId="4" fillId="0" borderId="1" xfId="0" applyFont="1" applyBorder="1" applyAlignment="1">
      <alignment horizontal="center"/>
    </xf>
    <xf numFmtId="166" fontId="2" fillId="0" borderId="42" xfId="2" applyNumberFormat="1" applyFont="1" applyBorder="1" applyAlignment="1">
      <alignment horizontal="center"/>
    </xf>
    <xf numFmtId="166" fontId="2" fillId="0" borderId="44" xfId="2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6" fontId="5" fillId="0" borderId="26" xfId="0" applyNumberFormat="1" applyFont="1" applyBorder="1" applyAlignment="1">
      <alignment wrapText="1"/>
    </xf>
    <xf numFmtId="166" fontId="5" fillId="0" borderId="27" xfId="0" applyNumberFormat="1" applyFont="1" applyBorder="1" applyAlignment="1">
      <alignment wrapText="1"/>
    </xf>
    <xf numFmtId="0" fontId="2" fillId="0" borderId="60" xfId="0" applyFont="1" applyBorder="1"/>
    <xf numFmtId="0" fontId="2" fillId="0" borderId="21" xfId="0" applyFont="1" applyBorder="1"/>
    <xf numFmtId="166" fontId="14" fillId="0" borderId="6" xfId="2" applyNumberFormat="1" applyFont="1" applyBorder="1"/>
    <xf numFmtId="1" fontId="14" fillId="0" borderId="15" xfId="0" applyNumberFormat="1" applyFont="1" applyBorder="1"/>
    <xf numFmtId="1" fontId="14" fillId="0" borderId="6" xfId="0" applyNumberFormat="1" applyFont="1" applyBorder="1"/>
    <xf numFmtId="1" fontId="14" fillId="0" borderId="7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" fontId="2" fillId="0" borderId="6" xfId="0" applyNumberFormat="1" applyFont="1" applyBorder="1"/>
    <xf numFmtId="170" fontId="0" fillId="0" borderId="0" xfId="0" applyNumberFormat="1"/>
    <xf numFmtId="0" fontId="25" fillId="0" borderId="0" xfId="3" applyFill="1" applyBorder="1"/>
    <xf numFmtId="0" fontId="2" fillId="0" borderId="45" xfId="0" applyFont="1" applyBorder="1" applyAlignment="1">
      <alignment horizontal="center"/>
    </xf>
    <xf numFmtId="166" fontId="5" fillId="0" borderId="9" xfId="0" applyNumberFormat="1" applyFont="1" applyBorder="1" applyAlignment="1">
      <alignment wrapText="1"/>
    </xf>
    <xf numFmtId="166" fontId="5" fillId="0" borderId="10" xfId="0" applyNumberFormat="1" applyFont="1" applyBorder="1" applyAlignment="1">
      <alignment wrapText="1"/>
    </xf>
    <xf numFmtId="166" fontId="4" fillId="0" borderId="34" xfId="0" applyNumberFormat="1" applyFont="1" applyBorder="1" applyAlignment="1">
      <alignment wrapText="1"/>
    </xf>
    <xf numFmtId="166" fontId="5" fillId="0" borderId="6" xfId="0" applyNumberFormat="1" applyFont="1" applyBorder="1" applyAlignment="1">
      <alignment wrapText="1"/>
    </xf>
    <xf numFmtId="166" fontId="11" fillId="0" borderId="34" xfId="0" applyNumberFormat="1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65" fontId="13" fillId="0" borderId="26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/>
    <xf numFmtId="0" fontId="14" fillId="0" borderId="6" xfId="0" applyFont="1" applyBorder="1"/>
    <xf numFmtId="0" fontId="14" fillId="0" borderId="26" xfId="0" applyFont="1" applyBorder="1"/>
    <xf numFmtId="0" fontId="14" fillId="0" borderId="40" xfId="0" applyFont="1" applyBorder="1"/>
    <xf numFmtId="0" fontId="14" fillId="0" borderId="41" xfId="0" applyFont="1" applyBorder="1"/>
    <xf numFmtId="0" fontId="14" fillId="0" borderId="45" xfId="0" applyFont="1" applyBorder="1"/>
    <xf numFmtId="166" fontId="2" fillId="0" borderId="59" xfId="0" applyNumberFormat="1" applyFont="1" applyBorder="1"/>
    <xf numFmtId="0" fontId="14" fillId="0" borderId="9" xfId="0" applyFont="1" applyBorder="1" applyAlignment="1">
      <alignment horizontal="center"/>
    </xf>
    <xf numFmtId="1" fontId="14" fillId="0" borderId="59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5" fillId="0" borderId="21" xfId="0" applyFont="1" applyBorder="1"/>
    <xf numFmtId="1" fontId="14" fillId="0" borderId="9" xfId="0" applyNumberFormat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4" xfId="0" applyFont="1" applyBorder="1"/>
    <xf numFmtId="0" fontId="14" fillId="0" borderId="63" xfId="0" applyFont="1" applyBorder="1"/>
    <xf numFmtId="165" fontId="2" fillId="0" borderId="21" xfId="0" applyNumberFormat="1" applyFont="1" applyBorder="1"/>
    <xf numFmtId="165" fontId="1" fillId="0" borderId="0" xfId="0" applyNumberFormat="1" applyFont="1"/>
    <xf numFmtId="10" fontId="1" fillId="0" borderId="0" xfId="0" applyNumberFormat="1" applyFont="1"/>
    <xf numFmtId="165" fontId="3" fillId="0" borderId="47" xfId="0" applyNumberFormat="1" applyFont="1" applyBorder="1" applyAlignment="1">
      <alignment horizontal="left"/>
    </xf>
    <xf numFmtId="10" fontId="11" fillId="0" borderId="27" xfId="1" applyNumberFormat="1" applyFont="1" applyBorder="1"/>
    <xf numFmtId="0" fontId="2" fillId="0" borderId="4" xfId="0" applyFont="1" applyBorder="1"/>
    <xf numFmtId="0" fontId="14" fillId="0" borderId="14" xfId="0" applyFont="1" applyBorder="1" applyAlignment="1">
      <alignment horizontal="center"/>
    </xf>
    <xf numFmtId="1" fontId="14" fillId="0" borderId="21" xfId="0" applyNumberFormat="1" applyFont="1" applyBorder="1" applyAlignment="1">
      <alignment horizontal="center"/>
    </xf>
    <xf numFmtId="166" fontId="2" fillId="0" borderId="5" xfId="2" applyNumberFormat="1" applyFont="1" applyBorder="1" applyAlignment="1">
      <alignment horizontal="center"/>
    </xf>
    <xf numFmtId="166" fontId="2" fillId="0" borderId="21" xfId="2" applyNumberFormat="1" applyFont="1" applyBorder="1" applyAlignment="1">
      <alignment horizontal="center"/>
    </xf>
    <xf numFmtId="166" fontId="2" fillId="0" borderId="17" xfId="2" applyNumberFormat="1" applyFont="1" applyBorder="1" applyAlignment="1">
      <alignment horizontal="center"/>
    </xf>
    <xf numFmtId="166" fontId="2" fillId="0" borderId="37" xfId="0" applyNumberFormat="1" applyFont="1" applyBorder="1" applyAlignment="1">
      <alignment horizontal="center"/>
    </xf>
    <xf numFmtId="166" fontId="2" fillId="0" borderId="63" xfId="0" applyNumberFormat="1" applyFont="1" applyBorder="1" applyAlignment="1">
      <alignment horizontal="center"/>
    </xf>
    <xf numFmtId="166" fontId="2" fillId="0" borderId="28" xfId="0" applyNumberFormat="1" applyFont="1" applyBorder="1" applyAlignment="1">
      <alignment horizontal="center"/>
    </xf>
    <xf numFmtId="166" fontId="2" fillId="0" borderId="7" xfId="0" applyNumberFormat="1" applyFont="1" applyBorder="1"/>
    <xf numFmtId="166" fontId="2" fillId="0" borderId="37" xfId="0" applyNumberFormat="1" applyFont="1" applyBorder="1"/>
    <xf numFmtId="166" fontId="2" fillId="0" borderId="63" xfId="0" applyNumberFormat="1" applyFont="1" applyBorder="1"/>
    <xf numFmtId="166" fontId="2" fillId="0" borderId="28" xfId="0" applyNumberFormat="1" applyFont="1" applyBorder="1"/>
    <xf numFmtId="166" fontId="5" fillId="0" borderId="48" xfId="0" applyNumberFormat="1" applyFont="1" applyBorder="1" applyAlignment="1">
      <alignment wrapText="1"/>
    </xf>
    <xf numFmtId="1" fontId="14" fillId="0" borderId="5" xfId="2" applyNumberFormat="1" applyFont="1" applyFill="1" applyBorder="1"/>
    <xf numFmtId="166" fontId="14" fillId="0" borderId="5" xfId="0" applyNumberFormat="1" applyFont="1" applyBorder="1" applyAlignment="1">
      <alignment horizontal="center"/>
    </xf>
    <xf numFmtId="166" fontId="2" fillId="0" borderId="59" xfId="2" applyNumberFormat="1" applyFont="1" applyBorder="1" applyAlignment="1">
      <alignment horizontal="center"/>
    </xf>
    <xf numFmtId="1" fontId="2" fillId="0" borderId="5" xfId="0" applyNumberFormat="1" applyFont="1" applyBorder="1"/>
    <xf numFmtId="1" fontId="14" fillId="0" borderId="21" xfId="0" applyNumberFormat="1" applyFont="1" applyBorder="1"/>
    <xf numFmtId="1" fontId="2" fillId="0" borderId="0" xfId="0" applyNumberFormat="1" applyFont="1"/>
    <xf numFmtId="1" fontId="14" fillId="0" borderId="4" xfId="0" applyNumberFormat="1" applyFont="1" applyBorder="1"/>
    <xf numFmtId="166" fontId="2" fillId="0" borderId="48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wrapText="1"/>
    </xf>
    <xf numFmtId="166" fontId="11" fillId="0" borderId="27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right"/>
    </xf>
    <xf numFmtId="164" fontId="2" fillId="0" borderId="6" xfId="0" applyNumberFormat="1" applyFont="1" applyBorder="1"/>
    <xf numFmtId="164" fontId="2" fillId="0" borderId="9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1" fontId="3" fillId="0" borderId="58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166" fontId="3" fillId="0" borderId="27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66" fontId="3" fillId="0" borderId="7" xfId="2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6" fontId="13" fillId="0" borderId="59" xfId="2" applyNumberFormat="1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/>
    </xf>
    <xf numFmtId="166" fontId="2" fillId="0" borderId="26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right"/>
    </xf>
    <xf numFmtId="1" fontId="3" fillId="0" borderId="34" xfId="0" applyNumberFormat="1" applyFont="1" applyBorder="1" applyAlignment="1">
      <alignment horizontal="right"/>
    </xf>
    <xf numFmtId="1" fontId="3" fillId="0" borderId="46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wrapText="1"/>
    </xf>
    <xf numFmtId="1" fontId="3" fillId="0" borderId="46" xfId="0" applyNumberFormat="1" applyFont="1" applyBorder="1" applyAlignment="1">
      <alignment wrapText="1"/>
    </xf>
    <xf numFmtId="1" fontId="2" fillId="0" borderId="51" xfId="0" applyNumberFormat="1" applyFont="1" applyBorder="1"/>
    <xf numFmtId="1" fontId="14" fillId="0" borderId="26" xfId="0" applyNumberFormat="1" applyFont="1" applyBorder="1"/>
    <xf numFmtId="165" fontId="14" fillId="0" borderId="20" xfId="0" applyNumberFormat="1" applyFont="1" applyBorder="1" applyAlignment="1">
      <alignment horizontal="left"/>
    </xf>
    <xf numFmtId="165" fontId="3" fillId="0" borderId="31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5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5" fillId="0" borderId="5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0" borderId="60" xfId="0" applyFont="1" applyBorder="1" applyAlignment="1">
      <alignment horizontal="center"/>
    </xf>
    <xf numFmtId="0" fontId="3" fillId="0" borderId="66" xfId="0" applyFont="1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61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4" fillId="0" borderId="5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0" fillId="0" borderId="30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0" fillId="0" borderId="1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7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7" fontId="13" fillId="0" borderId="0" xfId="0" applyNumberFormat="1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5" fontId="13" fillId="0" borderId="0" xfId="0" applyNumberFormat="1" applyFont="1" applyAlignment="1">
      <alignment horizontal="left"/>
    </xf>
    <xf numFmtId="0" fontId="14" fillId="0" borderId="4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4" fillId="0" borderId="5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15" fontId="1" fillId="0" borderId="0" xfId="0" applyNumberFormat="1" applyFont="1" applyAlignment="1">
      <alignment horizontal="left"/>
    </xf>
    <xf numFmtId="15" fontId="17" fillId="0" borderId="0" xfId="0" applyNumberFormat="1" applyFont="1" applyAlignment="1">
      <alignment horizontal="left"/>
    </xf>
    <xf numFmtId="0" fontId="14" fillId="0" borderId="40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67" fontId="17" fillId="0" borderId="0" xfId="0" applyNumberFormat="1" applyFont="1" applyAlignment="1">
      <alignment horizontal="left"/>
    </xf>
    <xf numFmtId="0" fontId="14" fillId="0" borderId="1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/>
    </xf>
    <xf numFmtId="0" fontId="24" fillId="0" borderId="0" xfId="0" applyFont="1" applyAlignment="1">
      <alignment horizont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4">
    <cellStyle name="Calculation" xfId="3" builtinId="22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zoomScale="90" zoomScaleNormal="90" zoomScaleSheetLayoutView="100" workbookViewId="0">
      <selection activeCell="G30" sqref="G30"/>
    </sheetView>
  </sheetViews>
  <sheetFormatPr defaultRowHeight="12.75" x14ac:dyDescent="0.2"/>
  <cols>
    <col min="1" max="1" width="16" customWidth="1"/>
    <col min="2" max="2" width="9.140625" bestFit="1" customWidth="1"/>
    <col min="3" max="3" width="7.7109375" customWidth="1"/>
    <col min="4" max="4" width="8.42578125" customWidth="1"/>
    <col min="5" max="5" width="7.28515625" customWidth="1"/>
    <col min="6" max="6" width="7.42578125" bestFit="1" customWidth="1"/>
    <col min="7" max="7" width="7" customWidth="1"/>
    <col min="8" max="8" width="7.5703125" customWidth="1"/>
    <col min="9" max="9" width="8.140625" customWidth="1"/>
    <col min="10" max="10" width="7.85546875" customWidth="1"/>
    <col min="11" max="11" width="8.5703125" customWidth="1"/>
    <col min="12" max="12" width="7.42578125" customWidth="1"/>
    <col min="13" max="13" width="7.42578125" bestFit="1" customWidth="1"/>
    <col min="14" max="14" width="7" customWidth="1"/>
    <col min="15" max="15" width="7.7109375" customWidth="1"/>
    <col min="16" max="17" width="7.5703125" bestFit="1" customWidth="1"/>
    <col min="18" max="18" width="10.42578125" customWidth="1"/>
  </cols>
  <sheetData>
    <row r="1" spans="1:22" x14ac:dyDescent="0.2">
      <c r="A1" s="71" t="s">
        <v>94</v>
      </c>
      <c r="P1" s="379"/>
      <c r="Q1" s="379"/>
      <c r="R1" s="379"/>
    </row>
    <row r="2" spans="1:22" x14ac:dyDescent="0.2">
      <c r="A2" s="19"/>
      <c r="B2" s="3"/>
      <c r="C2" s="3"/>
      <c r="D2" s="30" t="s">
        <v>93</v>
      </c>
      <c r="E2" s="30"/>
      <c r="F2" s="30"/>
      <c r="G2" s="30"/>
      <c r="H2" s="30"/>
      <c r="I2" s="30"/>
      <c r="J2" s="30"/>
      <c r="K2" s="30"/>
      <c r="L2" s="30"/>
      <c r="M2" s="30"/>
      <c r="N2" s="3"/>
      <c r="O2" s="3"/>
      <c r="P2" s="3"/>
      <c r="Q2" s="3"/>
      <c r="R2" s="3"/>
    </row>
    <row r="3" spans="1:22" x14ac:dyDescent="0.2">
      <c r="A3" s="3"/>
      <c r="B3" s="3"/>
      <c r="C3" s="3"/>
      <c r="D3" s="129" t="s">
        <v>129</v>
      </c>
      <c r="E3" s="30"/>
      <c r="F3" s="30"/>
      <c r="G3" s="30"/>
      <c r="H3" s="30"/>
      <c r="I3" s="30"/>
      <c r="J3" s="30"/>
      <c r="K3" s="30"/>
      <c r="L3" s="30"/>
      <c r="M3" s="30"/>
      <c r="N3" s="3"/>
      <c r="O3" s="3"/>
      <c r="P3" s="3"/>
      <c r="Q3" s="3"/>
      <c r="R3" s="3"/>
    </row>
    <row r="4" spans="1:22" ht="13.5" thickBot="1" x14ac:dyDescent="0.2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2" x14ac:dyDescent="0.2">
      <c r="A5" s="383" t="s">
        <v>0</v>
      </c>
      <c r="B5" s="378" t="s">
        <v>8</v>
      </c>
      <c r="C5" s="378"/>
      <c r="D5" s="378"/>
      <c r="E5" s="378"/>
      <c r="F5" s="378"/>
      <c r="G5" s="378"/>
      <c r="H5" s="378"/>
      <c r="I5" s="378" t="s">
        <v>9</v>
      </c>
      <c r="J5" s="378"/>
      <c r="K5" s="378"/>
      <c r="L5" s="378"/>
      <c r="M5" s="378"/>
      <c r="N5" s="378"/>
      <c r="O5" s="378"/>
      <c r="P5" s="385" t="s">
        <v>114</v>
      </c>
      <c r="Q5" s="386"/>
      <c r="R5" s="381" t="s">
        <v>113</v>
      </c>
    </row>
    <row r="6" spans="1:22" ht="18" customHeight="1" x14ac:dyDescent="0.2">
      <c r="A6" s="384"/>
      <c r="B6" s="132" t="s">
        <v>1</v>
      </c>
      <c r="C6" s="132" t="s">
        <v>2</v>
      </c>
      <c r="D6" s="132" t="s">
        <v>3</v>
      </c>
      <c r="E6" s="132" t="s">
        <v>4</v>
      </c>
      <c r="F6" s="132" t="s">
        <v>5</v>
      </c>
      <c r="G6" s="132" t="s">
        <v>6</v>
      </c>
      <c r="H6" s="132" t="s">
        <v>10</v>
      </c>
      <c r="I6" s="133" t="s">
        <v>1</v>
      </c>
      <c r="J6" s="133" t="s">
        <v>2</v>
      </c>
      <c r="K6" s="133" t="s">
        <v>3</v>
      </c>
      <c r="L6" s="133" t="s">
        <v>4</v>
      </c>
      <c r="M6" s="133" t="s">
        <v>5</v>
      </c>
      <c r="N6" s="133" t="s">
        <v>6</v>
      </c>
      <c r="O6" s="133" t="s">
        <v>10</v>
      </c>
      <c r="P6" s="133">
        <v>2022</v>
      </c>
      <c r="Q6" s="133">
        <v>2021</v>
      </c>
      <c r="R6" s="382"/>
    </row>
    <row r="7" spans="1:22" ht="15.95" customHeight="1" x14ac:dyDescent="0.2">
      <c r="A7" s="10" t="s">
        <v>19</v>
      </c>
      <c r="B7" s="20">
        <v>1335</v>
      </c>
      <c r="C7" s="20">
        <v>969</v>
      </c>
      <c r="D7" s="20">
        <v>3398</v>
      </c>
      <c r="E7" s="20">
        <v>1611</v>
      </c>
      <c r="F7" s="20">
        <v>1958</v>
      </c>
      <c r="G7" s="306">
        <f>SUM(B7:F7)</f>
        <v>9271</v>
      </c>
      <c r="H7" s="134">
        <f>+G7/P7</f>
        <v>0.42693990329265485</v>
      </c>
      <c r="I7" s="20">
        <v>1569</v>
      </c>
      <c r="J7" s="20">
        <v>1308</v>
      </c>
      <c r="K7" s="20">
        <v>4604</v>
      </c>
      <c r="L7" s="20">
        <v>1830</v>
      </c>
      <c r="M7" s="20">
        <v>3133</v>
      </c>
      <c r="N7" s="306">
        <f>SUM(I7:M7)</f>
        <v>12444</v>
      </c>
      <c r="O7" s="134">
        <f>+N7/P7</f>
        <v>0.57306009670734515</v>
      </c>
      <c r="P7" s="306">
        <f t="shared" ref="P7:P12" si="0">+G7+N7</f>
        <v>21715</v>
      </c>
      <c r="Q7" s="306">
        <v>26723</v>
      </c>
      <c r="R7" s="125">
        <f>+(P7/Q7)-1</f>
        <v>-0.18740410882011749</v>
      </c>
      <c r="T7" s="234"/>
      <c r="U7" s="129"/>
      <c r="V7" s="234"/>
    </row>
    <row r="8" spans="1:22" ht="15.95" customHeight="1" x14ac:dyDescent="0.2">
      <c r="A8" s="10" t="s">
        <v>20</v>
      </c>
      <c r="B8" s="20">
        <v>1364</v>
      </c>
      <c r="C8" s="20">
        <v>981</v>
      </c>
      <c r="D8" s="20">
        <v>3306</v>
      </c>
      <c r="E8" s="20">
        <v>1174</v>
      </c>
      <c r="F8" s="20">
        <v>1708</v>
      </c>
      <c r="G8" s="306">
        <f t="shared" ref="G8:G12" si="1">SUM(B8:F8)</f>
        <v>8533</v>
      </c>
      <c r="H8" s="134">
        <f t="shared" ref="H8:H12" si="2">+G8/P8</f>
        <v>0.41894147682639432</v>
      </c>
      <c r="I8" s="20">
        <v>1617</v>
      </c>
      <c r="J8" s="20">
        <v>1321</v>
      </c>
      <c r="K8" s="20">
        <v>4590</v>
      </c>
      <c r="L8" s="20">
        <v>1353</v>
      </c>
      <c r="M8" s="20">
        <v>2954</v>
      </c>
      <c r="N8" s="306">
        <f t="shared" ref="N8:N12" si="3">SUM(I8:M8)</f>
        <v>11835</v>
      </c>
      <c r="O8" s="134">
        <f t="shared" ref="O8:O12" si="4">+N8/P8</f>
        <v>0.58105852317360562</v>
      </c>
      <c r="P8" s="306">
        <f t="shared" si="0"/>
        <v>20368</v>
      </c>
      <c r="Q8" s="306">
        <v>25485</v>
      </c>
      <c r="R8" s="125">
        <f t="shared" ref="R8:R19" si="5">+(P8/Q8)-1</f>
        <v>-0.20078477535805372</v>
      </c>
    </row>
    <row r="9" spans="1:22" ht="15.95" customHeight="1" x14ac:dyDescent="0.2">
      <c r="A9" s="10" t="s">
        <v>21</v>
      </c>
      <c r="B9" s="20">
        <v>1385</v>
      </c>
      <c r="C9" s="20">
        <v>885</v>
      </c>
      <c r="D9" s="20">
        <v>3141</v>
      </c>
      <c r="E9" s="20">
        <v>1321</v>
      </c>
      <c r="F9" s="20">
        <v>1390</v>
      </c>
      <c r="G9" s="306">
        <f t="shared" si="1"/>
        <v>8122</v>
      </c>
      <c r="H9" s="134">
        <f t="shared" si="2"/>
        <v>0.42695684171792042</v>
      </c>
      <c r="I9" s="20">
        <v>1646</v>
      </c>
      <c r="J9" s="20">
        <v>1118</v>
      </c>
      <c r="K9" s="20">
        <v>4452</v>
      </c>
      <c r="L9" s="20">
        <v>1471</v>
      </c>
      <c r="M9" s="20">
        <v>2214</v>
      </c>
      <c r="N9" s="306">
        <f t="shared" si="3"/>
        <v>10901</v>
      </c>
      <c r="O9" s="134">
        <f t="shared" si="4"/>
        <v>0.57304315828207963</v>
      </c>
      <c r="P9" s="306">
        <f t="shared" si="0"/>
        <v>19023</v>
      </c>
      <c r="Q9" s="306">
        <v>22899</v>
      </c>
      <c r="R9" s="125">
        <f t="shared" si="5"/>
        <v>-0.16926503340757237</v>
      </c>
    </row>
    <row r="10" spans="1:22" ht="15.95" customHeight="1" x14ac:dyDescent="0.2">
      <c r="A10" s="10" t="s">
        <v>22</v>
      </c>
      <c r="B10" s="20">
        <v>1344</v>
      </c>
      <c r="C10" s="20">
        <v>669</v>
      </c>
      <c r="D10" s="20">
        <v>1002</v>
      </c>
      <c r="E10" s="20">
        <v>1212</v>
      </c>
      <c r="F10" s="20">
        <v>538</v>
      </c>
      <c r="G10" s="306">
        <f t="shared" si="1"/>
        <v>4765</v>
      </c>
      <c r="H10" s="134">
        <f t="shared" si="2"/>
        <v>0.45114561636053779</v>
      </c>
      <c r="I10" s="20">
        <v>1563</v>
      </c>
      <c r="J10" s="20">
        <v>905</v>
      </c>
      <c r="K10" s="20">
        <v>1415</v>
      </c>
      <c r="L10" s="20">
        <v>1287</v>
      </c>
      <c r="M10" s="20">
        <v>627</v>
      </c>
      <c r="N10" s="306">
        <f t="shared" si="3"/>
        <v>5797</v>
      </c>
      <c r="O10" s="134">
        <f t="shared" si="4"/>
        <v>0.54885438363946226</v>
      </c>
      <c r="P10" s="306">
        <f t="shared" si="0"/>
        <v>10562</v>
      </c>
      <c r="Q10" s="306">
        <v>22296</v>
      </c>
      <c r="R10" s="125">
        <f t="shared" si="5"/>
        <v>-0.52628274129888775</v>
      </c>
    </row>
    <row r="11" spans="1:22" ht="15.95" customHeight="1" x14ac:dyDescent="0.2">
      <c r="A11" s="10" t="s">
        <v>23</v>
      </c>
      <c r="B11" s="20">
        <v>1441</v>
      </c>
      <c r="C11" s="20">
        <v>595</v>
      </c>
      <c r="D11" s="20">
        <v>514</v>
      </c>
      <c r="E11" s="20">
        <v>1184</v>
      </c>
      <c r="F11" s="20">
        <v>430</v>
      </c>
      <c r="G11" s="306">
        <f t="shared" si="1"/>
        <v>4164</v>
      </c>
      <c r="H11" s="134">
        <f t="shared" si="2"/>
        <v>0.44957892463830706</v>
      </c>
      <c r="I11" s="20">
        <v>1726</v>
      </c>
      <c r="J11" s="20">
        <v>802</v>
      </c>
      <c r="K11" s="20">
        <v>665</v>
      </c>
      <c r="L11" s="20">
        <v>1339</v>
      </c>
      <c r="M11" s="20">
        <v>566</v>
      </c>
      <c r="N11" s="306">
        <f t="shared" si="3"/>
        <v>5098</v>
      </c>
      <c r="O11" s="134">
        <f t="shared" si="4"/>
        <v>0.55042107536169294</v>
      </c>
      <c r="P11" s="306">
        <f t="shared" si="0"/>
        <v>9262</v>
      </c>
      <c r="Q11" s="306">
        <v>20035</v>
      </c>
      <c r="R11" s="125">
        <f t="shared" si="5"/>
        <v>-0.5377090092338408</v>
      </c>
    </row>
    <row r="12" spans="1:22" ht="15.95" customHeight="1" thickBot="1" x14ac:dyDescent="0.25">
      <c r="A12" s="59" t="s">
        <v>24</v>
      </c>
      <c r="B12" s="14">
        <v>1607</v>
      </c>
      <c r="C12" s="14">
        <v>592</v>
      </c>
      <c r="D12" s="14">
        <v>240</v>
      </c>
      <c r="E12" s="14">
        <v>1276</v>
      </c>
      <c r="F12" s="14">
        <v>415</v>
      </c>
      <c r="G12" s="306">
        <f t="shared" si="1"/>
        <v>4130</v>
      </c>
      <c r="H12" s="134">
        <f t="shared" si="2"/>
        <v>0.38812141716004134</v>
      </c>
      <c r="I12" s="14">
        <v>2375</v>
      </c>
      <c r="J12" s="14">
        <v>1066</v>
      </c>
      <c r="K12" s="14">
        <v>411</v>
      </c>
      <c r="L12" s="14">
        <v>1986</v>
      </c>
      <c r="M12" s="14">
        <v>673</v>
      </c>
      <c r="N12" s="306">
        <f t="shared" si="3"/>
        <v>6511</v>
      </c>
      <c r="O12" s="134">
        <f t="shared" si="4"/>
        <v>0.61187858283995866</v>
      </c>
      <c r="P12" s="306">
        <f t="shared" si="0"/>
        <v>10641</v>
      </c>
      <c r="Q12" s="306">
        <v>15573</v>
      </c>
      <c r="R12" s="341">
        <f>+(P12/Q12)-1</f>
        <v>-0.31670198420342899</v>
      </c>
    </row>
    <row r="13" spans="1:22" ht="15.95" customHeight="1" x14ac:dyDescent="0.2">
      <c r="A13" s="380" t="s">
        <v>44</v>
      </c>
      <c r="B13" s="210"/>
      <c r="C13" s="210"/>
      <c r="D13" s="210"/>
      <c r="E13" s="210"/>
      <c r="F13" s="210"/>
      <c r="G13" s="307"/>
      <c r="H13" s="210"/>
      <c r="I13" s="210"/>
      <c r="J13" s="210"/>
      <c r="K13" s="210"/>
      <c r="L13" s="210"/>
      <c r="M13" s="210"/>
      <c r="N13" s="307"/>
      <c r="O13" s="210"/>
      <c r="P13" s="307"/>
      <c r="Q13" s="307"/>
      <c r="R13" s="342"/>
    </row>
    <row r="14" spans="1:22" ht="19.5" customHeight="1" thickBot="1" x14ac:dyDescent="0.25">
      <c r="A14" s="377"/>
      <c r="B14" s="211">
        <f>AVERAGE(B7:B12)</f>
        <v>1412.6666666666667</v>
      </c>
      <c r="C14" s="211">
        <f t="shared" ref="C14:N14" si="6">AVERAGE(C7:C12)</f>
        <v>781.83333333333337</v>
      </c>
      <c r="D14" s="211">
        <f t="shared" si="6"/>
        <v>1933.5</v>
      </c>
      <c r="E14" s="211">
        <f t="shared" si="6"/>
        <v>1296.3333333333333</v>
      </c>
      <c r="F14" s="211">
        <f t="shared" si="6"/>
        <v>1073.1666666666667</v>
      </c>
      <c r="G14" s="211">
        <f t="shared" si="6"/>
        <v>6497.5</v>
      </c>
      <c r="H14" s="335">
        <f t="shared" ref="H14:H18" si="7">G14/P14</f>
        <v>0.42573522184971224</v>
      </c>
      <c r="I14" s="211">
        <f t="shared" si="6"/>
        <v>1749.3333333333333</v>
      </c>
      <c r="J14" s="211">
        <f t="shared" si="6"/>
        <v>1086.6666666666667</v>
      </c>
      <c r="K14" s="211">
        <f t="shared" si="6"/>
        <v>2689.5</v>
      </c>
      <c r="L14" s="211">
        <f t="shared" si="6"/>
        <v>1544.3333333333333</v>
      </c>
      <c r="M14" s="211">
        <f t="shared" si="6"/>
        <v>1694.5</v>
      </c>
      <c r="N14" s="211">
        <f t="shared" si="6"/>
        <v>8764.3333333333339</v>
      </c>
      <c r="O14" s="335">
        <f>N14/P14</f>
        <v>0.57426477815028776</v>
      </c>
      <c r="P14" s="211">
        <f>AVERAGE(P7:P12)</f>
        <v>15261.833333333334</v>
      </c>
      <c r="Q14" s="211">
        <v>22168.5</v>
      </c>
      <c r="R14" s="328">
        <f t="shared" si="5"/>
        <v>-0.31155317981219599</v>
      </c>
    </row>
    <row r="15" spans="1:22" ht="15.95" customHeight="1" x14ac:dyDescent="0.2">
      <c r="A15" s="58" t="s">
        <v>25</v>
      </c>
      <c r="B15" s="21">
        <v>1759</v>
      </c>
      <c r="C15" s="21">
        <v>671</v>
      </c>
      <c r="D15" s="21">
        <v>217</v>
      </c>
      <c r="E15" s="21">
        <v>1391</v>
      </c>
      <c r="F15" s="21">
        <v>425</v>
      </c>
      <c r="G15" s="308">
        <f t="shared" ref="G15:G20" si="8">SUM(B15:F15)</f>
        <v>4463</v>
      </c>
      <c r="H15" s="134">
        <f t="shared" si="7"/>
        <v>0.35056162123949414</v>
      </c>
      <c r="I15" s="21">
        <v>3014</v>
      </c>
      <c r="J15" s="21">
        <v>1385</v>
      </c>
      <c r="K15" s="21">
        <v>459</v>
      </c>
      <c r="L15" s="21">
        <v>2605</v>
      </c>
      <c r="M15" s="21">
        <v>805</v>
      </c>
      <c r="N15" s="311">
        <f t="shared" ref="N15" si="9">SUM(I15:M15)</f>
        <v>8268</v>
      </c>
      <c r="O15" s="360">
        <f t="shared" ref="O15:O24" si="10">N15/P15</f>
        <v>0.64943837876050581</v>
      </c>
      <c r="P15" s="309">
        <f t="shared" ref="P15:P20" si="11">SUM(N15,G15)</f>
        <v>12731</v>
      </c>
      <c r="Q15" s="321">
        <v>15176</v>
      </c>
      <c r="R15" s="166">
        <f t="shared" si="5"/>
        <v>-0.16110964681075379</v>
      </c>
    </row>
    <row r="16" spans="1:22" ht="15.95" customHeight="1" x14ac:dyDescent="0.2">
      <c r="A16" s="10" t="s">
        <v>7</v>
      </c>
      <c r="B16" s="20">
        <v>1996</v>
      </c>
      <c r="C16" s="20">
        <v>751</v>
      </c>
      <c r="D16" s="20">
        <v>203</v>
      </c>
      <c r="E16" s="20">
        <v>1553</v>
      </c>
      <c r="F16" s="20">
        <v>419</v>
      </c>
      <c r="G16" s="308">
        <f t="shared" si="8"/>
        <v>4922</v>
      </c>
      <c r="H16" s="134">
        <f t="shared" si="7"/>
        <v>0.34487107623318386</v>
      </c>
      <c r="I16" s="20">
        <v>3536</v>
      </c>
      <c r="J16" s="20">
        <v>1536</v>
      </c>
      <c r="K16" s="20">
        <v>487</v>
      </c>
      <c r="L16" s="20">
        <v>2934</v>
      </c>
      <c r="M16" s="20">
        <v>857</v>
      </c>
      <c r="N16" s="311">
        <f>SUM(I16:M16)</f>
        <v>9350</v>
      </c>
      <c r="O16" s="134">
        <f t="shared" si="10"/>
        <v>0.6551289237668162</v>
      </c>
      <c r="P16" s="306">
        <f t="shared" si="11"/>
        <v>14272</v>
      </c>
      <c r="Q16" s="322">
        <v>11349</v>
      </c>
      <c r="R16" s="125">
        <f t="shared" si="5"/>
        <v>0.25755573178253588</v>
      </c>
    </row>
    <row r="17" spans="1:24" ht="15.95" customHeight="1" x14ac:dyDescent="0.2">
      <c r="A17" s="10" t="s">
        <v>26</v>
      </c>
      <c r="B17" s="20">
        <v>2019</v>
      </c>
      <c r="C17" s="20">
        <v>678</v>
      </c>
      <c r="D17" s="20">
        <v>190</v>
      </c>
      <c r="E17" s="20">
        <v>1414</v>
      </c>
      <c r="F17" s="20">
        <v>368</v>
      </c>
      <c r="G17" s="308">
        <f t="shared" si="8"/>
        <v>4669</v>
      </c>
      <c r="H17" s="134">
        <f t="shared" si="7"/>
        <v>0.37084988085782367</v>
      </c>
      <c r="I17" s="20">
        <v>3115</v>
      </c>
      <c r="J17" s="20">
        <v>1314</v>
      </c>
      <c r="K17" s="20">
        <v>450</v>
      </c>
      <c r="L17" s="20">
        <v>2335</v>
      </c>
      <c r="M17" s="20">
        <v>707</v>
      </c>
      <c r="N17" s="311">
        <f>SUM(I17:M17)</f>
        <v>7921</v>
      </c>
      <c r="O17" s="134">
        <f t="shared" si="10"/>
        <v>0.62915011914217633</v>
      </c>
      <c r="P17" s="308">
        <f t="shared" si="11"/>
        <v>12590</v>
      </c>
      <c r="Q17" s="311">
        <v>10383</v>
      </c>
      <c r="R17" s="125">
        <f t="shared" si="5"/>
        <v>0.21255899065780604</v>
      </c>
      <c r="U17" s="232"/>
    </row>
    <row r="18" spans="1:24" ht="15.95" customHeight="1" x14ac:dyDescent="0.2">
      <c r="A18" s="10" t="s">
        <v>27</v>
      </c>
      <c r="B18" s="20">
        <v>2179</v>
      </c>
      <c r="C18" s="20">
        <v>497</v>
      </c>
      <c r="D18" s="20">
        <v>145</v>
      </c>
      <c r="E18" s="20">
        <v>1031</v>
      </c>
      <c r="F18" s="20">
        <v>276</v>
      </c>
      <c r="G18" s="308">
        <f t="shared" si="8"/>
        <v>4128</v>
      </c>
      <c r="H18" s="134">
        <f t="shared" si="7"/>
        <v>0.42684313928239065</v>
      </c>
      <c r="I18" s="20">
        <v>2829</v>
      </c>
      <c r="J18" s="20">
        <v>746</v>
      </c>
      <c r="K18" s="20">
        <v>248</v>
      </c>
      <c r="L18" s="20">
        <v>1303</v>
      </c>
      <c r="M18" s="20">
        <v>417</v>
      </c>
      <c r="N18" s="311">
        <f>SUM(I18:M18)</f>
        <v>5543</v>
      </c>
      <c r="O18" s="134">
        <f t="shared" si="10"/>
        <v>0.5731568607176093</v>
      </c>
      <c r="P18" s="308">
        <f t="shared" si="11"/>
        <v>9671</v>
      </c>
      <c r="Q18" s="311">
        <v>8136</v>
      </c>
      <c r="R18" s="125">
        <f t="shared" si="5"/>
        <v>0.18866764995083574</v>
      </c>
    </row>
    <row r="19" spans="1:24" ht="15.95" customHeight="1" x14ac:dyDescent="0.2">
      <c r="A19" s="10" t="s">
        <v>28</v>
      </c>
      <c r="B19" s="20">
        <v>4152</v>
      </c>
      <c r="C19" s="20">
        <v>403</v>
      </c>
      <c r="D19" s="20">
        <v>1206</v>
      </c>
      <c r="E19" s="20">
        <v>821</v>
      </c>
      <c r="F19" s="20">
        <v>345</v>
      </c>
      <c r="G19" s="308">
        <f t="shared" si="8"/>
        <v>6927</v>
      </c>
      <c r="H19" s="134">
        <f>G19/P19</f>
        <v>0.42971464019851119</v>
      </c>
      <c r="I19" s="20">
        <v>5335</v>
      </c>
      <c r="J19" s="20">
        <v>595</v>
      </c>
      <c r="K19" s="20">
        <v>1618</v>
      </c>
      <c r="L19" s="20">
        <v>969</v>
      </c>
      <c r="M19" s="20">
        <v>676</v>
      </c>
      <c r="N19" s="311">
        <f>SUM(I19:M19)</f>
        <v>9193</v>
      </c>
      <c r="O19" s="134">
        <f t="shared" si="10"/>
        <v>0.57028535980148887</v>
      </c>
      <c r="P19" s="311">
        <f t="shared" si="11"/>
        <v>16120</v>
      </c>
      <c r="Q19" s="311">
        <v>14970</v>
      </c>
      <c r="R19" s="125">
        <f t="shared" si="5"/>
        <v>7.6820307281229017E-2</v>
      </c>
    </row>
    <row r="20" spans="1:24" ht="15.95" customHeight="1" thickBot="1" x14ac:dyDescent="0.25">
      <c r="A20" s="59" t="s">
        <v>29</v>
      </c>
      <c r="B20" s="14">
        <v>5123</v>
      </c>
      <c r="C20" s="14">
        <v>378</v>
      </c>
      <c r="D20" s="14">
        <v>1679</v>
      </c>
      <c r="E20" s="14">
        <v>702</v>
      </c>
      <c r="F20" s="14">
        <v>675</v>
      </c>
      <c r="G20" s="308">
        <f t="shared" si="8"/>
        <v>8557</v>
      </c>
      <c r="H20" s="134">
        <f>G20/P20</f>
        <v>0.42806403201600801</v>
      </c>
      <c r="I20" s="20">
        <v>6415</v>
      </c>
      <c r="J20" s="14">
        <v>523</v>
      </c>
      <c r="K20" s="14">
        <v>2293</v>
      </c>
      <c r="L20" s="14">
        <v>822</v>
      </c>
      <c r="M20" s="14">
        <v>1380</v>
      </c>
      <c r="N20" s="311">
        <f>SUM(I20:M20)</f>
        <v>11433</v>
      </c>
      <c r="O20" s="325">
        <f t="shared" si="10"/>
        <v>0.57193596798399204</v>
      </c>
      <c r="P20" s="311">
        <f t="shared" si="11"/>
        <v>19990</v>
      </c>
      <c r="Q20" s="311">
        <v>19605</v>
      </c>
      <c r="R20" s="326">
        <f>+(P20/Q20)-1</f>
        <v>1.9637847487885773E-2</v>
      </c>
    </row>
    <row r="21" spans="1:24" ht="15.95" customHeight="1" x14ac:dyDescent="0.2">
      <c r="A21" s="380" t="s">
        <v>42</v>
      </c>
      <c r="B21" s="214"/>
      <c r="C21" s="214"/>
      <c r="D21" s="214"/>
      <c r="E21" s="214"/>
      <c r="F21" s="214"/>
      <c r="G21" s="309"/>
      <c r="H21" s="336"/>
      <c r="I21" s="214"/>
      <c r="J21" s="214"/>
      <c r="K21" s="214"/>
      <c r="L21" s="214"/>
      <c r="M21" s="214"/>
      <c r="N21" s="309"/>
      <c r="O21" s="336"/>
      <c r="P21" s="309"/>
      <c r="Q21" s="214"/>
      <c r="R21" s="327"/>
    </row>
    <row r="22" spans="1:24" ht="21.75" customHeight="1" thickBot="1" x14ac:dyDescent="0.25">
      <c r="A22" s="377"/>
      <c r="B22" s="211">
        <f>AVERAGE(B15:B20)</f>
        <v>2871.3333333333335</v>
      </c>
      <c r="C22" s="211">
        <f t="shared" ref="C22:N22" si="12">AVERAGE(C15:C20)</f>
        <v>563</v>
      </c>
      <c r="D22" s="211">
        <f t="shared" si="12"/>
        <v>606.66666666666663</v>
      </c>
      <c r="E22" s="211">
        <f t="shared" si="12"/>
        <v>1152</v>
      </c>
      <c r="F22" s="211">
        <f t="shared" si="12"/>
        <v>418</v>
      </c>
      <c r="G22" s="211">
        <f t="shared" si="12"/>
        <v>5611</v>
      </c>
      <c r="H22" s="323">
        <f t="shared" ref="H22:H24" si="13">G22/P22</f>
        <v>0.39433551198257083</v>
      </c>
      <c r="I22" s="211">
        <f t="shared" si="12"/>
        <v>4040.6666666666665</v>
      </c>
      <c r="J22" s="211">
        <f>AVERAGE(J15:J20)</f>
        <v>1016.5</v>
      </c>
      <c r="K22" s="211">
        <f t="shared" si="12"/>
        <v>925.83333333333337</v>
      </c>
      <c r="L22" s="211">
        <f t="shared" si="12"/>
        <v>1828</v>
      </c>
      <c r="M22" s="211">
        <f t="shared" si="12"/>
        <v>807</v>
      </c>
      <c r="N22" s="211">
        <f t="shared" si="12"/>
        <v>8618</v>
      </c>
      <c r="O22" s="323">
        <f t="shared" si="10"/>
        <v>0.60566448801742923</v>
      </c>
      <c r="P22" s="211">
        <f>AVERAGE(P15:P20)</f>
        <v>14229</v>
      </c>
      <c r="Q22" s="211">
        <v>13270</v>
      </c>
      <c r="R22" s="326">
        <f>+(P22/Q22)-1</f>
        <v>7.2268274302939028E-2</v>
      </c>
    </row>
    <row r="23" spans="1:24" ht="15.95" customHeight="1" x14ac:dyDescent="0.2">
      <c r="A23" s="376" t="s">
        <v>47</v>
      </c>
      <c r="B23" s="212"/>
      <c r="C23" s="212"/>
      <c r="D23" s="212"/>
      <c r="E23" s="212"/>
      <c r="F23" s="212"/>
      <c r="G23" s="310"/>
      <c r="H23" s="324"/>
      <c r="I23" s="213"/>
      <c r="J23" s="213"/>
      <c r="K23" s="213"/>
      <c r="L23" s="213"/>
      <c r="M23" s="213"/>
      <c r="N23" s="312"/>
      <c r="O23" s="324"/>
      <c r="P23" s="312"/>
      <c r="Q23" s="213"/>
      <c r="R23" s="327"/>
      <c r="V23" s="283"/>
    </row>
    <row r="24" spans="1:24" ht="18.75" customHeight="1" thickBot="1" x14ac:dyDescent="0.25">
      <c r="A24" s="377"/>
      <c r="B24" s="211">
        <f>AVERAGE(B7:B12,B15:B20)</f>
        <v>2142</v>
      </c>
      <c r="C24" s="211">
        <f t="shared" ref="C24:G24" si="14">AVERAGE(C7:C12,C15:C20)</f>
        <v>672.41666666666663</v>
      </c>
      <c r="D24" s="211">
        <f t="shared" si="14"/>
        <v>1270.0833333333333</v>
      </c>
      <c r="E24" s="211">
        <f t="shared" si="14"/>
        <v>1224.1666666666667</v>
      </c>
      <c r="F24" s="211">
        <f t="shared" si="14"/>
        <v>745.58333333333337</v>
      </c>
      <c r="G24" s="211">
        <f t="shared" si="14"/>
        <v>6054.25</v>
      </c>
      <c r="H24" s="323">
        <f t="shared" si="13"/>
        <v>0.41058521009353188</v>
      </c>
      <c r="I24" s="211">
        <f>AVERAGE(I7:I12,I15:I20)</f>
        <v>2895</v>
      </c>
      <c r="J24" s="211">
        <f t="shared" ref="J24:N24" si="15">AVERAGE(J7:J12,J15:J20)</f>
        <v>1051.5833333333333</v>
      </c>
      <c r="K24" s="211">
        <f t="shared" si="15"/>
        <v>1807.6666666666667</v>
      </c>
      <c r="L24" s="211">
        <f t="shared" si="15"/>
        <v>1686.1666666666667</v>
      </c>
      <c r="M24" s="211">
        <f t="shared" si="15"/>
        <v>1250.75</v>
      </c>
      <c r="N24" s="211">
        <f t="shared" si="15"/>
        <v>8691.1666666666661</v>
      </c>
      <c r="O24" s="323">
        <f t="shared" si="10"/>
        <v>0.58941478990646812</v>
      </c>
      <c r="P24" s="211">
        <f>AVERAGE(P7:P12,P15:P20)</f>
        <v>14745.416666666666</v>
      </c>
      <c r="Q24" s="211">
        <v>17719.25</v>
      </c>
      <c r="R24" s="326">
        <f>+(P24/Q24)-1</f>
        <v>-0.16783065498445671</v>
      </c>
      <c r="X24" t="s">
        <v>121</v>
      </c>
    </row>
    <row r="25" spans="1:2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24" x14ac:dyDescent="0.2">
      <c r="A26" s="17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9"/>
      <c r="O26" s="1"/>
      <c r="P26" s="1"/>
      <c r="Q26" s="1"/>
      <c r="R26" s="1"/>
    </row>
    <row r="27" spans="1:24" x14ac:dyDescent="0.2">
      <c r="A27" s="1"/>
      <c r="B27" s="5"/>
      <c r="C27" s="3"/>
      <c r="D27" s="2"/>
      <c r="E27" s="2"/>
      <c r="F27" s="1"/>
      <c r="G27" s="1"/>
      <c r="H27" s="1"/>
      <c r="I27" s="1"/>
      <c r="J27" s="1"/>
      <c r="K27" s="1"/>
      <c r="L27" s="4"/>
      <c r="M27" s="4"/>
      <c r="N27" s="19" t="s">
        <v>31</v>
      </c>
      <c r="O27" s="26"/>
      <c r="P27" s="26"/>
      <c r="Q27" s="26"/>
      <c r="R27" s="19"/>
    </row>
    <row r="28" spans="1:24" x14ac:dyDescent="0.2">
      <c r="A28" s="23">
        <v>44972</v>
      </c>
      <c r="B28" s="4"/>
      <c r="C28" s="4"/>
      <c r="D28" s="1"/>
      <c r="E28" s="1"/>
      <c r="F28" s="1"/>
      <c r="G28" s="1"/>
      <c r="H28" s="1"/>
      <c r="I28" s="1"/>
      <c r="J28" s="1"/>
      <c r="K28" s="1"/>
      <c r="L28" s="1"/>
      <c r="M28" s="1"/>
      <c r="N28" s="19" t="s">
        <v>11</v>
      </c>
      <c r="O28" s="26"/>
      <c r="P28" s="26"/>
      <c r="Q28" s="26"/>
      <c r="R28" s="19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4" x14ac:dyDescent="0.2">
      <c r="N30" s="1"/>
      <c r="O30" s="1"/>
      <c r="P30" s="1"/>
      <c r="Q30" s="1"/>
      <c r="R30" s="1"/>
    </row>
  </sheetData>
  <mergeCells count="9">
    <mergeCell ref="A23:A24"/>
    <mergeCell ref="B5:H5"/>
    <mergeCell ref="I5:O5"/>
    <mergeCell ref="P1:R1"/>
    <mergeCell ref="A13:A14"/>
    <mergeCell ref="A21:A22"/>
    <mergeCell ref="R5:R6"/>
    <mergeCell ref="A5:A6"/>
    <mergeCell ref="P5:Q5"/>
  </mergeCells>
  <phoneticPr fontId="0" type="noConversion"/>
  <pageMargins left="0" right="0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8"/>
  <sheetViews>
    <sheetView zoomScale="90" zoomScaleNormal="90" zoomScaleSheetLayoutView="80" workbookViewId="0">
      <selection activeCell="L13" sqref="L13"/>
    </sheetView>
  </sheetViews>
  <sheetFormatPr defaultRowHeight="12.75" x14ac:dyDescent="0.2"/>
  <cols>
    <col min="1" max="1" width="4.85546875" customWidth="1"/>
    <col min="2" max="2" width="47.140625" customWidth="1"/>
    <col min="3" max="8" width="12.7109375" customWidth="1"/>
    <col min="10" max="10" width="14.5703125" bestFit="1" customWidth="1"/>
  </cols>
  <sheetData>
    <row r="1" spans="1:10" x14ac:dyDescent="0.2">
      <c r="A1" s="71" t="s">
        <v>105</v>
      </c>
    </row>
    <row r="2" spans="1:10" ht="28.5" customHeight="1" x14ac:dyDescent="0.2">
      <c r="A2" s="444" t="s">
        <v>135</v>
      </c>
      <c r="B2" s="444"/>
      <c r="C2" s="444"/>
      <c r="D2" s="444"/>
      <c r="E2" s="444"/>
      <c r="F2" s="444"/>
      <c r="G2" s="444"/>
      <c r="H2" s="444"/>
    </row>
    <row r="3" spans="1:10" ht="7.5" customHeight="1" thickBot="1" x14ac:dyDescent="0.3">
      <c r="A3" s="443"/>
      <c r="B3" s="443"/>
      <c r="C3" s="443"/>
    </row>
    <row r="4" spans="1:10" ht="15" customHeight="1" x14ac:dyDescent="0.2">
      <c r="A4" s="193"/>
      <c r="B4" s="194"/>
      <c r="C4" s="446" t="s">
        <v>59</v>
      </c>
      <c r="D4" s="446"/>
      <c r="E4" s="446"/>
      <c r="F4" s="446"/>
      <c r="G4" s="446"/>
      <c r="H4" s="452" t="s">
        <v>92</v>
      </c>
    </row>
    <row r="5" spans="1:10" ht="15" customHeight="1" x14ac:dyDescent="0.2">
      <c r="A5" s="195" t="s">
        <v>60</v>
      </c>
      <c r="B5" s="196" t="s">
        <v>61</v>
      </c>
      <c r="C5" s="449" t="s">
        <v>62</v>
      </c>
      <c r="D5" s="449"/>
      <c r="E5" s="450" t="s">
        <v>63</v>
      </c>
      <c r="F5" s="450"/>
      <c r="G5" s="451" t="s">
        <v>6</v>
      </c>
      <c r="H5" s="453"/>
    </row>
    <row r="6" spans="1:10" ht="25.5" customHeight="1" x14ac:dyDescent="0.2">
      <c r="A6" s="146"/>
      <c r="B6" s="147"/>
      <c r="C6" s="142" t="s">
        <v>64</v>
      </c>
      <c r="D6" s="142" t="s">
        <v>65</v>
      </c>
      <c r="E6" s="142" t="s">
        <v>65</v>
      </c>
      <c r="F6" s="142" t="s">
        <v>66</v>
      </c>
      <c r="G6" s="451"/>
      <c r="H6" s="453"/>
    </row>
    <row r="7" spans="1:10" ht="15" customHeight="1" x14ac:dyDescent="0.2">
      <c r="A7" s="197">
        <v>1</v>
      </c>
      <c r="B7" s="198" t="s">
        <v>67</v>
      </c>
      <c r="C7" s="189">
        <v>0</v>
      </c>
      <c r="D7" s="189">
        <v>0</v>
      </c>
      <c r="E7" s="46">
        <v>0</v>
      </c>
      <c r="F7" s="46">
        <v>50</v>
      </c>
      <c r="G7" s="45">
        <f>C7+D7+E7+F7</f>
        <v>50</v>
      </c>
      <c r="H7" s="63">
        <f>G7/G30</f>
        <v>2.6283972033853756E-3</v>
      </c>
      <c r="J7" s="236"/>
    </row>
    <row r="8" spans="1:10" ht="15" customHeight="1" x14ac:dyDescent="0.2">
      <c r="A8" s="197">
        <v>2</v>
      </c>
      <c r="B8" s="198" t="s">
        <v>68</v>
      </c>
      <c r="C8" s="189">
        <v>0</v>
      </c>
      <c r="D8" s="189">
        <v>0</v>
      </c>
      <c r="E8" s="46">
        <v>0</v>
      </c>
      <c r="F8" s="46">
        <v>13</v>
      </c>
      <c r="G8" s="45">
        <f t="shared" ref="G8:G29" si="0">C8+D8+E8+F8</f>
        <v>13</v>
      </c>
      <c r="H8" s="63">
        <f>G8/G30</f>
        <v>6.8338327288019769E-4</v>
      </c>
    </row>
    <row r="9" spans="1:10" ht="15" customHeight="1" x14ac:dyDescent="0.2">
      <c r="A9" s="197">
        <v>3</v>
      </c>
      <c r="B9" s="198" t="s">
        <v>69</v>
      </c>
      <c r="C9" s="189">
        <v>22</v>
      </c>
      <c r="D9" s="45">
        <v>0</v>
      </c>
      <c r="E9" s="46">
        <v>0</v>
      </c>
      <c r="F9" s="46">
        <v>562</v>
      </c>
      <c r="G9" s="45">
        <f t="shared" si="0"/>
        <v>584</v>
      </c>
      <c r="H9" s="63">
        <f>G9/G30</f>
        <v>3.0699679335541186E-2</v>
      </c>
    </row>
    <row r="10" spans="1:10" ht="14.25" customHeight="1" x14ac:dyDescent="0.2">
      <c r="A10" s="197">
        <v>4</v>
      </c>
      <c r="B10" s="198" t="s">
        <v>70</v>
      </c>
      <c r="C10" s="190">
        <v>0</v>
      </c>
      <c r="D10" s="190">
        <v>0</v>
      </c>
      <c r="E10" s="49">
        <v>0</v>
      </c>
      <c r="F10" s="41">
        <v>5</v>
      </c>
      <c r="G10" s="45">
        <f t="shared" si="0"/>
        <v>5</v>
      </c>
      <c r="H10" s="63">
        <f>G10/G30</f>
        <v>2.6283972033853758E-4</v>
      </c>
    </row>
    <row r="11" spans="1:10" ht="27.75" customHeight="1" x14ac:dyDescent="0.2">
      <c r="A11" s="197">
        <v>5</v>
      </c>
      <c r="B11" s="198" t="s">
        <v>71</v>
      </c>
      <c r="C11" s="190">
        <v>0</v>
      </c>
      <c r="D11" s="189">
        <v>0</v>
      </c>
      <c r="E11" s="46">
        <v>0</v>
      </c>
      <c r="F11" s="46">
        <v>21</v>
      </c>
      <c r="G11" s="45">
        <f t="shared" si="0"/>
        <v>21</v>
      </c>
      <c r="H11" s="63">
        <f>G11/G30</f>
        <v>1.1039268254218577E-3</v>
      </c>
    </row>
    <row r="12" spans="1:10" ht="15" customHeight="1" x14ac:dyDescent="0.2">
      <c r="A12" s="197">
        <v>6</v>
      </c>
      <c r="B12" s="254" t="s">
        <v>72</v>
      </c>
      <c r="C12" s="190">
        <v>0</v>
      </c>
      <c r="D12" s="252">
        <v>0</v>
      </c>
      <c r="E12" s="41">
        <v>2</v>
      </c>
      <c r="F12" s="41">
        <v>660</v>
      </c>
      <c r="G12" s="45">
        <f t="shared" si="0"/>
        <v>662</v>
      </c>
      <c r="H12" s="253">
        <f>G12/G30</f>
        <v>3.4799978972822374E-2</v>
      </c>
    </row>
    <row r="13" spans="1:10" ht="27.75" customHeight="1" x14ac:dyDescent="0.2">
      <c r="A13" s="197">
        <v>7</v>
      </c>
      <c r="B13" s="254" t="s">
        <v>73</v>
      </c>
      <c r="C13" s="190">
        <v>0</v>
      </c>
      <c r="D13" s="252">
        <v>333</v>
      </c>
      <c r="E13" s="41">
        <v>2</v>
      </c>
      <c r="F13" s="41">
        <v>1558</v>
      </c>
      <c r="G13" s="40">
        <f t="shared" si="0"/>
        <v>1893</v>
      </c>
      <c r="H13" s="253">
        <f>G13/G30</f>
        <v>9.9511118120170314E-2</v>
      </c>
    </row>
    <row r="14" spans="1:10" ht="15" customHeight="1" x14ac:dyDescent="0.2">
      <c r="A14" s="197">
        <v>8</v>
      </c>
      <c r="B14" s="254" t="s">
        <v>74</v>
      </c>
      <c r="C14" s="190">
        <v>0</v>
      </c>
      <c r="D14" s="252">
        <v>108</v>
      </c>
      <c r="E14" s="40">
        <v>1</v>
      </c>
      <c r="F14" s="41">
        <v>391</v>
      </c>
      <c r="G14" s="40">
        <f t="shared" si="0"/>
        <v>500</v>
      </c>
      <c r="H14" s="253">
        <f>G14/G30</f>
        <v>2.6283972033853756E-2</v>
      </c>
    </row>
    <row r="15" spans="1:10" ht="25.5" customHeight="1" x14ac:dyDescent="0.2">
      <c r="A15" s="197">
        <v>9</v>
      </c>
      <c r="B15" s="254" t="s">
        <v>75</v>
      </c>
      <c r="C15" s="190">
        <v>0</v>
      </c>
      <c r="D15" s="252">
        <v>6577</v>
      </c>
      <c r="E15" s="41">
        <v>1553</v>
      </c>
      <c r="F15" s="41">
        <v>2048</v>
      </c>
      <c r="G15" s="40">
        <f t="shared" si="0"/>
        <v>10178</v>
      </c>
      <c r="H15" s="253">
        <f>G15/G30</f>
        <v>0.53503653472112711</v>
      </c>
    </row>
    <row r="16" spans="1:10" ht="15" customHeight="1" x14ac:dyDescent="0.2">
      <c r="A16" s="197">
        <v>10</v>
      </c>
      <c r="B16" s="198" t="s">
        <v>76</v>
      </c>
      <c r="C16" s="190">
        <v>0</v>
      </c>
      <c r="D16" s="189">
        <v>0</v>
      </c>
      <c r="E16" s="46">
        <v>0</v>
      </c>
      <c r="F16" s="46">
        <v>205</v>
      </c>
      <c r="G16" s="45">
        <f t="shared" si="0"/>
        <v>205</v>
      </c>
      <c r="H16" s="63">
        <f>G16/G30</f>
        <v>1.077642853388004E-2</v>
      </c>
    </row>
    <row r="17" spans="1:8" ht="15" customHeight="1" x14ac:dyDescent="0.2">
      <c r="A17" s="197">
        <v>11</v>
      </c>
      <c r="B17" s="198" t="s">
        <v>77</v>
      </c>
      <c r="C17" s="190">
        <v>0</v>
      </c>
      <c r="D17" s="189">
        <v>1</v>
      </c>
      <c r="E17" s="46">
        <v>0</v>
      </c>
      <c r="F17" s="41">
        <v>518</v>
      </c>
      <c r="G17" s="45">
        <f t="shared" si="0"/>
        <v>519</v>
      </c>
      <c r="H17" s="63">
        <f>G17/G30</f>
        <v>2.7282762971140198E-2</v>
      </c>
    </row>
    <row r="18" spans="1:8" ht="15" customHeight="1" x14ac:dyDescent="0.2">
      <c r="A18" s="197">
        <v>12</v>
      </c>
      <c r="B18" s="198" t="s">
        <v>78</v>
      </c>
      <c r="C18" s="190">
        <v>0</v>
      </c>
      <c r="D18" s="189">
        <v>2</v>
      </c>
      <c r="E18" s="46">
        <v>2</v>
      </c>
      <c r="F18" s="46">
        <v>96</v>
      </c>
      <c r="G18" s="45">
        <f t="shared" si="0"/>
        <v>100</v>
      </c>
      <c r="H18" s="63">
        <f>G18/G30</f>
        <v>5.2567944067707512E-3</v>
      </c>
    </row>
    <row r="19" spans="1:8" ht="15" customHeight="1" x14ac:dyDescent="0.2">
      <c r="A19" s="197">
        <v>13</v>
      </c>
      <c r="B19" s="198" t="s">
        <v>79</v>
      </c>
      <c r="C19" s="190">
        <v>0</v>
      </c>
      <c r="D19" s="189">
        <v>1</v>
      </c>
      <c r="E19" s="46">
        <v>0</v>
      </c>
      <c r="F19" s="46">
        <v>567</v>
      </c>
      <c r="G19" s="45">
        <f t="shared" si="0"/>
        <v>568</v>
      </c>
      <c r="H19" s="63">
        <f>G19/G30</f>
        <v>2.9858592230457868E-2</v>
      </c>
    </row>
    <row r="20" spans="1:8" ht="15" customHeight="1" x14ac:dyDescent="0.2">
      <c r="A20" s="197">
        <v>14</v>
      </c>
      <c r="B20" s="198" t="s">
        <v>80</v>
      </c>
      <c r="C20" s="190">
        <v>0</v>
      </c>
      <c r="D20" s="189">
        <v>145</v>
      </c>
      <c r="E20" s="46">
        <v>0</v>
      </c>
      <c r="F20" s="46">
        <v>500</v>
      </c>
      <c r="G20" s="45">
        <f t="shared" si="0"/>
        <v>645</v>
      </c>
      <c r="H20" s="63">
        <f>G20/G30</f>
        <v>3.3906323923671343E-2</v>
      </c>
    </row>
    <row r="21" spans="1:8" ht="15" customHeight="1" x14ac:dyDescent="0.2">
      <c r="A21" s="199">
        <v>15</v>
      </c>
      <c r="B21" s="198" t="s">
        <v>81</v>
      </c>
      <c r="C21" s="190">
        <v>0</v>
      </c>
      <c r="D21" s="189">
        <v>1</v>
      </c>
      <c r="E21" s="46">
        <v>0</v>
      </c>
      <c r="F21" s="46">
        <v>484</v>
      </c>
      <c r="G21" s="45">
        <f t="shared" si="0"/>
        <v>485</v>
      </c>
      <c r="H21" s="63">
        <f>G21/G30</f>
        <v>2.5495452872838144E-2</v>
      </c>
    </row>
    <row r="22" spans="1:8" ht="15" customHeight="1" x14ac:dyDescent="0.2">
      <c r="A22" s="197">
        <v>16</v>
      </c>
      <c r="B22" s="198" t="s">
        <v>82</v>
      </c>
      <c r="C22" s="190">
        <v>0</v>
      </c>
      <c r="D22" s="189">
        <v>22</v>
      </c>
      <c r="E22" s="46">
        <v>1</v>
      </c>
      <c r="F22" s="46">
        <v>184</v>
      </c>
      <c r="G22" s="45">
        <f t="shared" si="0"/>
        <v>207</v>
      </c>
      <c r="H22" s="63">
        <f>G22/G30</f>
        <v>1.0881564422015455E-2</v>
      </c>
    </row>
    <row r="23" spans="1:8" ht="24.75" customHeight="1" x14ac:dyDescent="0.2">
      <c r="A23" s="199">
        <v>17</v>
      </c>
      <c r="B23" s="198" t="s">
        <v>83</v>
      </c>
      <c r="C23" s="190">
        <v>0</v>
      </c>
      <c r="D23" s="189">
        <v>0</v>
      </c>
      <c r="E23" s="46">
        <v>0</v>
      </c>
      <c r="F23" s="46">
        <v>172</v>
      </c>
      <c r="G23" s="45">
        <f t="shared" si="0"/>
        <v>172</v>
      </c>
      <c r="H23" s="63">
        <f>G23/G30</f>
        <v>9.0416863796456918E-3</v>
      </c>
    </row>
    <row r="24" spans="1:8" ht="15.75" customHeight="1" x14ac:dyDescent="0.2">
      <c r="A24" s="197">
        <v>18</v>
      </c>
      <c r="B24" s="198" t="s">
        <v>84</v>
      </c>
      <c r="C24" s="190">
        <v>0</v>
      </c>
      <c r="D24" s="189">
        <v>81</v>
      </c>
      <c r="E24" s="46">
        <v>0</v>
      </c>
      <c r="F24" s="46">
        <v>282</v>
      </c>
      <c r="G24" s="45">
        <f t="shared" si="0"/>
        <v>363</v>
      </c>
      <c r="H24" s="63">
        <f>G24/G30</f>
        <v>1.9082163696577826E-2</v>
      </c>
    </row>
    <row r="25" spans="1:8" ht="13.5" customHeight="1" x14ac:dyDescent="0.2">
      <c r="A25" s="197">
        <v>19</v>
      </c>
      <c r="B25" s="198" t="s">
        <v>85</v>
      </c>
      <c r="C25" s="190">
        <v>0</v>
      </c>
      <c r="D25" s="189">
        <v>28</v>
      </c>
      <c r="E25" s="46">
        <v>2</v>
      </c>
      <c r="F25" s="46">
        <v>250</v>
      </c>
      <c r="G25" s="45">
        <f t="shared" si="0"/>
        <v>280</v>
      </c>
      <c r="H25" s="63">
        <f>G25/G30</f>
        <v>1.4719024338958104E-2</v>
      </c>
    </row>
    <row r="26" spans="1:8" ht="36.75" customHeight="1" x14ac:dyDescent="0.2">
      <c r="A26" s="199">
        <v>20</v>
      </c>
      <c r="B26" s="198" t="s">
        <v>86</v>
      </c>
      <c r="C26" s="190">
        <v>0</v>
      </c>
      <c r="D26" s="189">
        <v>0</v>
      </c>
      <c r="E26" s="46">
        <v>0</v>
      </c>
      <c r="F26" s="46">
        <v>12</v>
      </c>
      <c r="G26" s="45">
        <f t="shared" si="0"/>
        <v>12</v>
      </c>
      <c r="H26" s="63">
        <f>G26/G30</f>
        <v>6.308153288124901E-4</v>
      </c>
    </row>
    <row r="27" spans="1:8" ht="15.75" customHeight="1" x14ac:dyDescent="0.2">
      <c r="A27" s="197">
        <v>21</v>
      </c>
      <c r="B27" s="198" t="s">
        <v>87</v>
      </c>
      <c r="C27" s="190">
        <v>0</v>
      </c>
      <c r="D27" s="189">
        <v>0</v>
      </c>
      <c r="E27" s="46">
        <v>0</v>
      </c>
      <c r="F27" s="46">
        <v>8</v>
      </c>
      <c r="G27" s="45">
        <f t="shared" si="0"/>
        <v>8</v>
      </c>
      <c r="H27" s="63">
        <f>G27/G30</f>
        <v>4.2054355254166011E-4</v>
      </c>
    </row>
    <row r="28" spans="1:8" ht="15.75" customHeight="1" x14ac:dyDescent="0.2">
      <c r="A28" s="197">
        <v>22</v>
      </c>
      <c r="B28" s="200" t="s">
        <v>88</v>
      </c>
      <c r="C28" s="190">
        <v>0</v>
      </c>
      <c r="D28" s="189">
        <v>26</v>
      </c>
      <c r="E28" s="46">
        <v>24</v>
      </c>
      <c r="F28" s="46">
        <v>1488</v>
      </c>
      <c r="G28" s="45">
        <f t="shared" si="0"/>
        <v>1538</v>
      </c>
      <c r="H28" s="63">
        <f>G28/G30</f>
        <v>8.0849497976134152E-2</v>
      </c>
    </row>
    <row r="29" spans="1:8" ht="15.75" customHeight="1" x14ac:dyDescent="0.2">
      <c r="A29" s="197">
        <v>23</v>
      </c>
      <c r="B29" s="200" t="s">
        <v>89</v>
      </c>
      <c r="C29" s="190">
        <v>0</v>
      </c>
      <c r="D29" s="189">
        <v>0</v>
      </c>
      <c r="E29" s="46">
        <v>0</v>
      </c>
      <c r="F29" s="46">
        <v>15</v>
      </c>
      <c r="G29" s="45">
        <f t="shared" si="0"/>
        <v>15</v>
      </c>
      <c r="H29" s="63">
        <f>G29/G30</f>
        <v>7.8851916101561263E-4</v>
      </c>
    </row>
    <row r="30" spans="1:8" ht="12.75" customHeight="1" thickBot="1" x14ac:dyDescent="0.25">
      <c r="A30" s="201"/>
      <c r="B30" s="202" t="s">
        <v>6</v>
      </c>
      <c r="C30" s="191">
        <f>SUM(C7:C29)</f>
        <v>22</v>
      </c>
      <c r="D30" s="191">
        <f>SUM(D7:D29)</f>
        <v>7325</v>
      </c>
      <c r="E30" s="191">
        <f t="shared" ref="E30:H30" si="1">SUM(E7:E29)</f>
        <v>1587</v>
      </c>
      <c r="F30" s="191">
        <f t="shared" si="1"/>
        <v>10089</v>
      </c>
      <c r="G30" s="191">
        <f t="shared" si="1"/>
        <v>19023</v>
      </c>
      <c r="H30" s="203">
        <f t="shared" si="1"/>
        <v>1</v>
      </c>
    </row>
    <row r="31" spans="1:8" x14ac:dyDescent="0.2">
      <c r="A31" s="55"/>
      <c r="B31" s="56"/>
      <c r="C31" s="57"/>
      <c r="D31" s="57"/>
      <c r="E31" s="57"/>
      <c r="F31" s="57"/>
      <c r="G31" s="57"/>
    </row>
    <row r="32" spans="1:8" x14ac:dyDescent="0.2">
      <c r="A32" s="22" t="s">
        <v>134</v>
      </c>
      <c r="B32" s="22"/>
      <c r="C32" s="22"/>
      <c r="D32" s="22"/>
      <c r="E32" s="22"/>
      <c r="F32" s="25" t="s">
        <v>12</v>
      </c>
      <c r="G32" s="22"/>
    </row>
    <row r="33" spans="1:7" x14ac:dyDescent="0.2">
      <c r="A33" s="454" t="s">
        <v>126</v>
      </c>
      <c r="B33" s="454"/>
      <c r="C33" s="22"/>
      <c r="D33" s="22"/>
      <c r="E33" s="22"/>
      <c r="F33" s="25" t="s">
        <v>90</v>
      </c>
      <c r="G33" s="22"/>
    </row>
    <row r="34" spans="1:7" x14ac:dyDescent="0.2">
      <c r="B34" s="15">
        <v>44691</v>
      </c>
    </row>
    <row r="38" spans="1:7" x14ac:dyDescent="0.2">
      <c r="D38" s="131"/>
    </row>
  </sheetData>
  <mergeCells count="8">
    <mergeCell ref="A33:B33"/>
    <mergeCell ref="A2:H2"/>
    <mergeCell ref="A3:C3"/>
    <mergeCell ref="C4:G4"/>
    <mergeCell ref="H4:H6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4"/>
  <sheetViews>
    <sheetView zoomScale="90" zoomScaleNormal="90" workbookViewId="0">
      <selection activeCell="G37" sqref="G37"/>
    </sheetView>
  </sheetViews>
  <sheetFormatPr defaultRowHeight="12.75" x14ac:dyDescent="0.2"/>
  <cols>
    <col min="1" max="1" width="4.85546875" customWidth="1"/>
    <col min="2" max="2" width="59.140625" customWidth="1"/>
    <col min="3" max="3" width="12.85546875" customWidth="1"/>
    <col min="4" max="4" width="12.7109375" customWidth="1"/>
    <col min="5" max="5" width="12.42578125" customWidth="1"/>
    <col min="6" max="6" width="11.42578125" customWidth="1"/>
    <col min="7" max="7" width="11.28515625" bestFit="1" customWidth="1"/>
    <col min="14" max="14" width="10.5703125" bestFit="1" customWidth="1"/>
  </cols>
  <sheetData>
    <row r="1" spans="1:14" x14ac:dyDescent="0.2">
      <c r="A1" s="71" t="s">
        <v>106</v>
      </c>
    </row>
    <row r="2" spans="1:14" ht="6.75" customHeight="1" x14ac:dyDescent="0.2">
      <c r="A2" s="24"/>
    </row>
    <row r="3" spans="1:14" ht="27.75" customHeight="1" x14ac:dyDescent="0.2">
      <c r="A3" s="444" t="s">
        <v>136</v>
      </c>
      <c r="B3" s="444"/>
      <c r="C3" s="444"/>
      <c r="D3" s="444"/>
      <c r="E3" s="444"/>
      <c r="F3" s="444"/>
      <c r="G3" s="444"/>
      <c r="H3" s="444"/>
    </row>
    <row r="4" spans="1:14" ht="12" customHeight="1" thickBot="1" x14ac:dyDescent="0.3">
      <c r="A4" s="443"/>
      <c r="B4" s="443"/>
      <c r="C4" s="443"/>
      <c r="D4" s="443"/>
    </row>
    <row r="5" spans="1:14" x14ac:dyDescent="0.2">
      <c r="A5" s="105"/>
      <c r="B5" s="97"/>
      <c r="C5" s="457" t="s">
        <v>59</v>
      </c>
      <c r="D5" s="446"/>
      <c r="E5" s="446"/>
      <c r="F5" s="446"/>
      <c r="G5" s="446"/>
      <c r="H5" s="447"/>
    </row>
    <row r="6" spans="1:14" x14ac:dyDescent="0.2">
      <c r="A6" s="106" t="s">
        <v>60</v>
      </c>
      <c r="B6" s="98" t="s">
        <v>61</v>
      </c>
      <c r="C6" s="458" t="s">
        <v>62</v>
      </c>
      <c r="D6" s="449"/>
      <c r="E6" s="450" t="s">
        <v>63</v>
      </c>
      <c r="F6" s="450"/>
      <c r="G6" s="445" t="s">
        <v>6</v>
      </c>
      <c r="H6" s="455" t="s">
        <v>110</v>
      </c>
    </row>
    <row r="7" spans="1:14" ht="24.75" customHeight="1" thickBot="1" x14ac:dyDescent="0.25">
      <c r="A7" s="99"/>
      <c r="B7" s="99"/>
      <c r="C7" s="112" t="s">
        <v>64</v>
      </c>
      <c r="D7" s="81" t="s">
        <v>65</v>
      </c>
      <c r="E7" s="81" t="s">
        <v>65</v>
      </c>
      <c r="F7" s="81" t="s">
        <v>66</v>
      </c>
      <c r="G7" s="459"/>
      <c r="H7" s="456"/>
    </row>
    <row r="8" spans="1:14" ht="15" customHeight="1" x14ac:dyDescent="0.2">
      <c r="A8" s="107">
        <v>1</v>
      </c>
      <c r="B8" s="100" t="s">
        <v>67</v>
      </c>
      <c r="C8" s="91">
        <v>0</v>
      </c>
      <c r="D8" s="62">
        <v>0</v>
      </c>
      <c r="E8" s="68">
        <v>0</v>
      </c>
      <c r="F8" s="68">
        <v>48</v>
      </c>
      <c r="G8" s="47">
        <f>SUM(C8+D8+E8+F8)</f>
        <v>48</v>
      </c>
      <c r="H8" s="126">
        <f>G8/G31</f>
        <v>4.5445938269267185E-3</v>
      </c>
    </row>
    <row r="9" spans="1:14" ht="15" customHeight="1" x14ac:dyDescent="0.2">
      <c r="A9" s="108">
        <v>2</v>
      </c>
      <c r="B9" s="101" t="s">
        <v>68</v>
      </c>
      <c r="C9" s="92">
        <v>0</v>
      </c>
      <c r="D9" s="45">
        <v>0</v>
      </c>
      <c r="E9" s="46">
        <v>0</v>
      </c>
      <c r="F9" s="46">
        <v>11</v>
      </c>
      <c r="G9" s="47">
        <f t="shared" ref="G9:G30" si="0">SUM(C9+D9+E9+F9)</f>
        <v>11</v>
      </c>
      <c r="H9" s="127">
        <f>G9/G31</f>
        <v>1.0414694186707063E-3</v>
      </c>
    </row>
    <row r="10" spans="1:14" ht="15" customHeight="1" x14ac:dyDescent="0.2">
      <c r="A10" s="108">
        <v>3</v>
      </c>
      <c r="B10" s="101" t="s">
        <v>69</v>
      </c>
      <c r="C10" s="92">
        <v>0</v>
      </c>
      <c r="D10" s="45">
        <v>0</v>
      </c>
      <c r="E10" s="46">
        <v>0</v>
      </c>
      <c r="F10" s="46">
        <v>548</v>
      </c>
      <c r="G10" s="47">
        <f>SUM(C10+D10+E10+F10)</f>
        <v>548</v>
      </c>
      <c r="H10" s="127">
        <f>G10/G31</f>
        <v>5.1884112857413366E-2</v>
      </c>
    </row>
    <row r="11" spans="1:14" ht="15" customHeight="1" x14ac:dyDescent="0.2">
      <c r="A11" s="108">
        <v>4</v>
      </c>
      <c r="B11" s="101" t="s">
        <v>70</v>
      </c>
      <c r="C11" s="93">
        <v>0</v>
      </c>
      <c r="D11" s="48">
        <v>0</v>
      </c>
      <c r="E11" s="49">
        <v>0</v>
      </c>
      <c r="F11" s="41">
        <v>4</v>
      </c>
      <c r="G11" s="47">
        <f t="shared" si="0"/>
        <v>4</v>
      </c>
      <c r="H11" s="127">
        <f>G11/G31</f>
        <v>3.7871615224389319E-4</v>
      </c>
    </row>
    <row r="12" spans="1:14" ht="26.25" customHeight="1" x14ac:dyDescent="0.2">
      <c r="A12" s="108">
        <v>5</v>
      </c>
      <c r="B12" s="101" t="s">
        <v>71</v>
      </c>
      <c r="C12" s="93">
        <v>0</v>
      </c>
      <c r="D12" s="45">
        <v>0</v>
      </c>
      <c r="E12" s="46">
        <v>0</v>
      </c>
      <c r="F12" s="46">
        <v>22</v>
      </c>
      <c r="G12" s="47">
        <f t="shared" si="0"/>
        <v>22</v>
      </c>
      <c r="H12" s="127">
        <f>G12/G31</f>
        <v>2.0829388373414127E-3</v>
      </c>
    </row>
    <row r="13" spans="1:14" ht="15" customHeight="1" x14ac:dyDescent="0.2">
      <c r="A13" s="108">
        <v>6</v>
      </c>
      <c r="B13" s="101" t="s">
        <v>72</v>
      </c>
      <c r="C13" s="93">
        <v>0</v>
      </c>
      <c r="D13" s="62">
        <v>0</v>
      </c>
      <c r="E13" s="42">
        <v>2</v>
      </c>
      <c r="F13" s="42">
        <v>682</v>
      </c>
      <c r="G13" s="47">
        <f>SUM(C13+D13+E13+F13)</f>
        <v>684</v>
      </c>
      <c r="H13" s="127">
        <f>G13/G31</f>
        <v>6.4760462033705737E-2</v>
      </c>
    </row>
    <row r="14" spans="1:14" ht="24.75" customHeight="1" x14ac:dyDescent="0.2">
      <c r="A14" s="108">
        <v>7</v>
      </c>
      <c r="B14" s="101" t="s">
        <v>73</v>
      </c>
      <c r="C14" s="93">
        <v>0</v>
      </c>
      <c r="D14" s="45">
        <v>6</v>
      </c>
      <c r="E14" s="41">
        <v>2</v>
      </c>
      <c r="F14" s="41">
        <v>1453</v>
      </c>
      <c r="G14" s="47">
        <f>SUM(C14+D14+E14+F14)</f>
        <v>1461</v>
      </c>
      <c r="H14" s="127">
        <f>G14/G31</f>
        <v>0.13832607460708199</v>
      </c>
    </row>
    <row r="15" spans="1:14" ht="15" customHeight="1" x14ac:dyDescent="0.2">
      <c r="A15" s="108">
        <v>8</v>
      </c>
      <c r="B15" s="101" t="s">
        <v>74</v>
      </c>
      <c r="C15" s="93">
        <v>0</v>
      </c>
      <c r="D15" s="45">
        <v>0</v>
      </c>
      <c r="E15" s="40">
        <v>1</v>
      </c>
      <c r="F15" s="41">
        <v>362</v>
      </c>
      <c r="G15" s="47">
        <f t="shared" si="0"/>
        <v>363</v>
      </c>
      <c r="H15" s="127">
        <f>G15/G31</f>
        <v>3.4368490816133308E-2</v>
      </c>
    </row>
    <row r="16" spans="1:14" ht="25.5" customHeight="1" x14ac:dyDescent="0.2">
      <c r="A16" s="108">
        <v>9</v>
      </c>
      <c r="B16" s="101" t="s">
        <v>75</v>
      </c>
      <c r="C16" s="93">
        <v>0</v>
      </c>
      <c r="D16" s="45">
        <v>29</v>
      </c>
      <c r="E16" s="46">
        <v>1056</v>
      </c>
      <c r="F16" s="46">
        <v>1554</v>
      </c>
      <c r="G16" s="47">
        <f t="shared" si="0"/>
        <v>2639</v>
      </c>
      <c r="H16" s="127">
        <f>G16/G31</f>
        <v>0.24985798144290855</v>
      </c>
      <c r="N16" s="131"/>
    </row>
    <row r="17" spans="1:8" ht="15" customHeight="1" x14ac:dyDescent="0.2">
      <c r="A17" s="108">
        <v>10</v>
      </c>
      <c r="B17" s="101" t="s">
        <v>76</v>
      </c>
      <c r="C17" s="93">
        <v>0</v>
      </c>
      <c r="D17" s="45">
        <v>0</v>
      </c>
      <c r="E17" s="46">
        <v>0</v>
      </c>
      <c r="F17" s="46">
        <v>214</v>
      </c>
      <c r="G17" s="47">
        <f t="shared" si="0"/>
        <v>214</v>
      </c>
      <c r="H17" s="127">
        <f>G17/G31</f>
        <v>2.0261314145048285E-2</v>
      </c>
    </row>
    <row r="18" spans="1:8" ht="15" customHeight="1" x14ac:dyDescent="0.2">
      <c r="A18" s="108">
        <v>11</v>
      </c>
      <c r="B18" s="101" t="s">
        <v>77</v>
      </c>
      <c r="C18" s="93">
        <v>0</v>
      </c>
      <c r="D18" s="45">
        <v>0</v>
      </c>
      <c r="E18" s="46">
        <v>0</v>
      </c>
      <c r="F18" s="41">
        <v>552</v>
      </c>
      <c r="G18" s="47">
        <f t="shared" si="0"/>
        <v>552</v>
      </c>
      <c r="H18" s="127">
        <f>G18/G31</f>
        <v>5.2262829009657265E-2</v>
      </c>
    </row>
    <row r="19" spans="1:8" ht="15" customHeight="1" x14ac:dyDescent="0.2">
      <c r="A19" s="108">
        <v>12</v>
      </c>
      <c r="B19" s="101" t="s">
        <v>78</v>
      </c>
      <c r="C19" s="93">
        <v>0</v>
      </c>
      <c r="D19" s="45">
        <v>0</v>
      </c>
      <c r="E19" s="46">
        <v>2</v>
      </c>
      <c r="F19" s="46">
        <v>85</v>
      </c>
      <c r="G19" s="47">
        <f t="shared" si="0"/>
        <v>87</v>
      </c>
      <c r="H19" s="127">
        <f>G19/G31</f>
        <v>8.2370763113046776E-3</v>
      </c>
    </row>
    <row r="20" spans="1:8" ht="15" customHeight="1" x14ac:dyDescent="0.2">
      <c r="A20" s="108">
        <v>13</v>
      </c>
      <c r="B20" s="101" t="s">
        <v>79</v>
      </c>
      <c r="C20" s="93">
        <v>0</v>
      </c>
      <c r="D20" s="45">
        <v>0</v>
      </c>
      <c r="E20" s="46">
        <v>0</v>
      </c>
      <c r="F20" s="46">
        <v>570</v>
      </c>
      <c r="G20" s="47">
        <f t="shared" si="0"/>
        <v>570</v>
      </c>
      <c r="H20" s="127">
        <f>G20/G31</f>
        <v>5.3967051694754783E-2</v>
      </c>
    </row>
    <row r="21" spans="1:8" ht="15" customHeight="1" x14ac:dyDescent="0.2">
      <c r="A21" s="108">
        <v>14</v>
      </c>
      <c r="B21" s="101" t="s">
        <v>80</v>
      </c>
      <c r="C21" s="93">
        <v>0</v>
      </c>
      <c r="D21" s="45">
        <v>4</v>
      </c>
      <c r="E21" s="46">
        <v>0</v>
      </c>
      <c r="F21" s="46">
        <v>477</v>
      </c>
      <c r="G21" s="47">
        <f t="shared" si="0"/>
        <v>481</v>
      </c>
      <c r="H21" s="127">
        <f>G21/G31</f>
        <v>4.5540617307328154E-2</v>
      </c>
    </row>
    <row r="22" spans="1:8" ht="15" customHeight="1" x14ac:dyDescent="0.2">
      <c r="A22" s="109">
        <v>15</v>
      </c>
      <c r="B22" s="101" t="s">
        <v>81</v>
      </c>
      <c r="C22" s="93">
        <v>0</v>
      </c>
      <c r="D22" s="45">
        <v>0</v>
      </c>
      <c r="E22" s="46">
        <v>0</v>
      </c>
      <c r="F22" s="46">
        <v>448</v>
      </c>
      <c r="G22" s="47">
        <f t="shared" si="0"/>
        <v>448</v>
      </c>
      <c r="H22" s="127">
        <f>G22/G31</f>
        <v>4.2416209051316038E-2</v>
      </c>
    </row>
    <row r="23" spans="1:8" ht="15" customHeight="1" x14ac:dyDescent="0.2">
      <c r="A23" s="108">
        <v>16</v>
      </c>
      <c r="B23" s="101" t="s">
        <v>82</v>
      </c>
      <c r="C23" s="93">
        <v>0</v>
      </c>
      <c r="D23" s="45">
        <v>0</v>
      </c>
      <c r="E23" s="46">
        <v>1</v>
      </c>
      <c r="F23" s="46">
        <v>173</v>
      </c>
      <c r="G23" s="47">
        <f t="shared" si="0"/>
        <v>174</v>
      </c>
      <c r="H23" s="127">
        <f>G23/G31</f>
        <v>1.6474152622609355E-2</v>
      </c>
    </row>
    <row r="24" spans="1:8" ht="26.25" customHeight="1" x14ac:dyDescent="0.2">
      <c r="A24" s="109">
        <v>17</v>
      </c>
      <c r="B24" s="101" t="s">
        <v>83</v>
      </c>
      <c r="C24" s="93">
        <v>0</v>
      </c>
      <c r="D24" s="45">
        <v>0</v>
      </c>
      <c r="E24" s="46">
        <v>0</v>
      </c>
      <c r="F24" s="46">
        <v>182</v>
      </c>
      <c r="G24" s="47">
        <f t="shared" si="0"/>
        <v>182</v>
      </c>
      <c r="H24" s="127">
        <f>G24/G31</f>
        <v>1.723158492709714E-2</v>
      </c>
    </row>
    <row r="25" spans="1:8" ht="15" customHeight="1" x14ac:dyDescent="0.2">
      <c r="A25" s="108">
        <v>18</v>
      </c>
      <c r="B25" s="101" t="s">
        <v>84</v>
      </c>
      <c r="C25" s="93">
        <v>0</v>
      </c>
      <c r="D25" s="45">
        <v>0</v>
      </c>
      <c r="E25" s="46">
        <v>0</v>
      </c>
      <c r="F25" s="46">
        <v>223</v>
      </c>
      <c r="G25" s="47">
        <f t="shared" si="0"/>
        <v>223</v>
      </c>
      <c r="H25" s="127">
        <f>G25/G31</f>
        <v>2.1113425487597048E-2</v>
      </c>
    </row>
    <row r="26" spans="1:8" ht="15" customHeight="1" x14ac:dyDescent="0.2">
      <c r="A26" s="108">
        <v>19</v>
      </c>
      <c r="B26" s="101" t="s">
        <v>85</v>
      </c>
      <c r="C26" s="93">
        <v>0</v>
      </c>
      <c r="D26" s="45">
        <v>0</v>
      </c>
      <c r="E26" s="46">
        <v>2</v>
      </c>
      <c r="F26" s="46">
        <v>218</v>
      </c>
      <c r="G26" s="47">
        <f t="shared" si="0"/>
        <v>220</v>
      </c>
      <c r="H26" s="127">
        <f>G26/G31</f>
        <v>2.0829388373414127E-2</v>
      </c>
    </row>
    <row r="27" spans="1:8" ht="37.5" customHeight="1" x14ac:dyDescent="0.2">
      <c r="A27" s="109">
        <v>20</v>
      </c>
      <c r="B27" s="101" t="s">
        <v>86</v>
      </c>
      <c r="C27" s="93">
        <v>0</v>
      </c>
      <c r="D27" s="45">
        <v>0</v>
      </c>
      <c r="E27" s="46">
        <v>0</v>
      </c>
      <c r="F27" s="46">
        <v>14</v>
      </c>
      <c r="G27" s="47">
        <f t="shared" si="0"/>
        <v>14</v>
      </c>
      <c r="H27" s="127">
        <f>G27/G31</f>
        <v>1.3255065328536262E-3</v>
      </c>
    </row>
    <row r="28" spans="1:8" ht="15" customHeight="1" x14ac:dyDescent="0.2">
      <c r="A28" s="108">
        <v>21</v>
      </c>
      <c r="B28" s="101" t="s">
        <v>87</v>
      </c>
      <c r="C28" s="93">
        <v>0</v>
      </c>
      <c r="D28" s="45">
        <v>0</v>
      </c>
      <c r="E28" s="46">
        <v>0</v>
      </c>
      <c r="F28" s="46">
        <v>8</v>
      </c>
      <c r="G28" s="47">
        <f t="shared" si="0"/>
        <v>8</v>
      </c>
      <c r="H28" s="127">
        <f>G28/G31</f>
        <v>7.5743230448778638E-4</v>
      </c>
    </row>
    <row r="29" spans="1:8" ht="15" customHeight="1" x14ac:dyDescent="0.2">
      <c r="A29" s="108">
        <v>22</v>
      </c>
      <c r="B29" s="102" t="s">
        <v>88</v>
      </c>
      <c r="C29" s="93">
        <v>0</v>
      </c>
      <c r="D29" s="45">
        <v>0</v>
      </c>
      <c r="E29" s="46">
        <v>0</v>
      </c>
      <c r="F29" s="46">
        <v>1594</v>
      </c>
      <c r="G29" s="47">
        <f t="shared" si="0"/>
        <v>1594</v>
      </c>
      <c r="H29" s="127">
        <f>G29/G31</f>
        <v>0.15091838666919144</v>
      </c>
    </row>
    <row r="30" spans="1:8" ht="15" customHeight="1" thickBot="1" x14ac:dyDescent="0.25">
      <c r="A30" s="215">
        <v>23</v>
      </c>
      <c r="B30" s="103" t="s">
        <v>89</v>
      </c>
      <c r="C30" s="93">
        <v>0</v>
      </c>
      <c r="D30" s="50">
        <v>0</v>
      </c>
      <c r="E30" s="51">
        <v>0</v>
      </c>
      <c r="F30" s="46">
        <v>15</v>
      </c>
      <c r="G30" s="47">
        <f t="shared" si="0"/>
        <v>15</v>
      </c>
      <c r="H30" s="128">
        <f>G30/G31</f>
        <v>1.4201855709145995E-3</v>
      </c>
    </row>
    <row r="31" spans="1:8" ht="15" customHeight="1" thickBot="1" x14ac:dyDescent="0.25">
      <c r="A31" s="216" t="s">
        <v>6</v>
      </c>
      <c r="B31" s="217"/>
      <c r="C31" s="95">
        <f>SUM(C8:C30)</f>
        <v>0</v>
      </c>
      <c r="D31" s="52">
        <f>SUM(D8:D30)</f>
        <v>39</v>
      </c>
      <c r="E31" s="52">
        <f t="shared" ref="E31:H31" si="1">SUM(E8:E30)</f>
        <v>1066</v>
      </c>
      <c r="F31" s="52">
        <f t="shared" si="1"/>
        <v>9457</v>
      </c>
      <c r="G31" s="53">
        <f>SUM(G8:G30)</f>
        <v>10562</v>
      </c>
      <c r="H31" s="116">
        <f t="shared" si="1"/>
        <v>0.99999999999999989</v>
      </c>
    </row>
    <row r="32" spans="1:8" x14ac:dyDescent="0.2">
      <c r="B32" s="30"/>
      <c r="F32" s="64"/>
      <c r="G32" s="65"/>
    </row>
    <row r="33" spans="1:8" x14ac:dyDescent="0.2">
      <c r="A33" s="22" t="s">
        <v>134</v>
      </c>
      <c r="B33" s="22"/>
      <c r="C33" s="22"/>
      <c r="D33" s="22"/>
      <c r="E33" s="22"/>
      <c r="F33" s="25" t="s">
        <v>12</v>
      </c>
      <c r="G33" s="22"/>
      <c r="H33" s="64"/>
    </row>
    <row r="34" spans="1:8" x14ac:dyDescent="0.2">
      <c r="A34" s="66"/>
      <c r="B34" s="23">
        <v>44726</v>
      </c>
      <c r="C34" s="23"/>
      <c r="D34" s="66"/>
      <c r="E34" s="22"/>
      <c r="F34" s="25" t="s">
        <v>90</v>
      </c>
      <c r="G34" s="22"/>
      <c r="H34" s="64"/>
    </row>
  </sheetData>
  <mergeCells count="7">
    <mergeCell ref="A3:H3"/>
    <mergeCell ref="H6:H7"/>
    <mergeCell ref="C5:H5"/>
    <mergeCell ref="A4:D4"/>
    <mergeCell ref="C6:D6"/>
    <mergeCell ref="E6:F6"/>
    <mergeCell ref="G6:G7"/>
  </mergeCells>
  <pageMargins left="0.70866141732283472" right="0.70866141732283472" top="0.35433070866141736" bottom="0.15748031496062992" header="0.31496062992125984" footer="0.31496062992125984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5"/>
  <sheetViews>
    <sheetView zoomScale="80" zoomScaleNormal="80" workbookViewId="0">
      <selection activeCell="M39" sqref="M39"/>
    </sheetView>
  </sheetViews>
  <sheetFormatPr defaultRowHeight="12.75" x14ac:dyDescent="0.2"/>
  <cols>
    <col min="1" max="1" width="5.42578125" customWidth="1"/>
    <col min="2" max="2" width="58" customWidth="1"/>
    <col min="3" max="3" width="14.28515625" bestFit="1" customWidth="1"/>
    <col min="4" max="5" width="12.7109375" customWidth="1"/>
    <col min="6" max="6" width="13.5703125" customWidth="1"/>
    <col min="7" max="7" width="13.28515625" style="77" customWidth="1"/>
    <col min="8" max="8" width="13.28515625" customWidth="1"/>
  </cols>
  <sheetData>
    <row r="1" spans="1:8" x14ac:dyDescent="0.2">
      <c r="A1" s="19" t="s">
        <v>107</v>
      </c>
    </row>
    <row r="2" spans="1:8" x14ac:dyDescent="0.2">
      <c r="A2" s="24"/>
    </row>
    <row r="3" spans="1:8" ht="31.5" customHeight="1" x14ac:dyDescent="0.2">
      <c r="A3" s="464" t="s">
        <v>142</v>
      </c>
      <c r="B3" s="464"/>
      <c r="C3" s="464"/>
      <c r="D3" s="464"/>
      <c r="E3" s="464"/>
      <c r="F3" s="464"/>
      <c r="G3" s="464"/>
    </row>
    <row r="4" spans="1:8" ht="9.75" customHeight="1" thickBot="1" x14ac:dyDescent="0.3">
      <c r="A4" s="443"/>
      <c r="B4" s="443"/>
      <c r="C4" s="443"/>
      <c r="D4" s="443"/>
    </row>
    <row r="5" spans="1:8" ht="11.25" customHeight="1" x14ac:dyDescent="0.2">
      <c r="A5" s="105"/>
      <c r="B5" s="97"/>
      <c r="C5" s="462" t="s">
        <v>59</v>
      </c>
      <c r="D5" s="462"/>
      <c r="E5" s="462"/>
      <c r="F5" s="462"/>
      <c r="G5" s="462"/>
      <c r="H5" s="463"/>
    </row>
    <row r="6" spans="1:8" ht="15" customHeight="1" x14ac:dyDescent="0.2">
      <c r="A6" s="106" t="s">
        <v>60</v>
      </c>
      <c r="B6" s="98" t="s">
        <v>61</v>
      </c>
      <c r="C6" s="465" t="s">
        <v>62</v>
      </c>
      <c r="D6" s="458"/>
      <c r="E6" s="466" t="s">
        <v>63</v>
      </c>
      <c r="F6" s="467"/>
      <c r="G6" s="468" t="s">
        <v>6</v>
      </c>
      <c r="H6" s="460" t="s">
        <v>110</v>
      </c>
    </row>
    <row r="7" spans="1:8" ht="45" customHeight="1" thickBot="1" x14ac:dyDescent="0.25">
      <c r="A7" s="104"/>
      <c r="B7" s="99"/>
      <c r="C7" s="89" t="s">
        <v>64</v>
      </c>
      <c r="D7" s="90" t="s">
        <v>65</v>
      </c>
      <c r="E7" s="90" t="s">
        <v>65</v>
      </c>
      <c r="F7" s="81" t="s">
        <v>66</v>
      </c>
      <c r="G7" s="469"/>
      <c r="H7" s="461"/>
    </row>
    <row r="8" spans="1:8" ht="18.75" customHeight="1" x14ac:dyDescent="0.2">
      <c r="A8" s="108">
        <v>1</v>
      </c>
      <c r="B8" s="100" t="s">
        <v>67</v>
      </c>
      <c r="C8" s="91">
        <v>0</v>
      </c>
      <c r="D8" s="62">
        <v>0</v>
      </c>
      <c r="E8" s="68">
        <v>0</v>
      </c>
      <c r="F8" s="68">
        <v>51</v>
      </c>
      <c r="G8" s="294">
        <f>SUM(C8+D8+E8+F8)</f>
        <v>51</v>
      </c>
      <c r="H8" s="111">
        <f>G8/G31</f>
        <v>5.5063701144461236E-3</v>
      </c>
    </row>
    <row r="9" spans="1:8" ht="15" customHeight="1" x14ac:dyDescent="0.2">
      <c r="A9" s="108">
        <v>2</v>
      </c>
      <c r="B9" s="101" t="s">
        <v>68</v>
      </c>
      <c r="C9" s="92">
        <v>0</v>
      </c>
      <c r="D9" s="45">
        <v>0</v>
      </c>
      <c r="E9" s="46">
        <v>0</v>
      </c>
      <c r="F9" s="46">
        <v>8</v>
      </c>
      <c r="G9" s="295">
        <f>SUM(C9+D9+E9+F9)</f>
        <v>8</v>
      </c>
      <c r="H9" s="85">
        <f>G9/G31</f>
        <v>8.6374433167782339E-4</v>
      </c>
    </row>
    <row r="10" spans="1:8" ht="15" customHeight="1" x14ac:dyDescent="0.2">
      <c r="A10" s="108">
        <v>3</v>
      </c>
      <c r="B10" s="101" t="s">
        <v>69</v>
      </c>
      <c r="C10" s="92">
        <v>1</v>
      </c>
      <c r="D10" s="45">
        <v>0</v>
      </c>
      <c r="E10" s="46">
        <v>0</v>
      </c>
      <c r="F10" s="46">
        <v>521</v>
      </c>
      <c r="G10" s="295">
        <f t="shared" ref="G10:G30" si="0">SUM(C10+D10+E10+F10)</f>
        <v>522</v>
      </c>
      <c r="H10" s="85">
        <f>G10/G31</f>
        <v>5.6359317641977977E-2</v>
      </c>
    </row>
    <row r="11" spans="1:8" ht="25.5" x14ac:dyDescent="0.2">
      <c r="A11" s="108">
        <v>4</v>
      </c>
      <c r="B11" s="101" t="s">
        <v>70</v>
      </c>
      <c r="C11" s="93">
        <v>0</v>
      </c>
      <c r="D11" s="48">
        <v>0</v>
      </c>
      <c r="E11" s="49">
        <v>0</v>
      </c>
      <c r="F11" s="41">
        <v>3</v>
      </c>
      <c r="G11" s="296">
        <f t="shared" si="0"/>
        <v>3</v>
      </c>
      <c r="H11" s="85">
        <f>G11/G31</f>
        <v>3.2390412437918379E-4</v>
      </c>
    </row>
    <row r="12" spans="1:8" ht="24.75" customHeight="1" x14ac:dyDescent="0.2">
      <c r="A12" s="108">
        <v>5</v>
      </c>
      <c r="B12" s="101" t="s">
        <v>71</v>
      </c>
      <c r="C12" s="92">
        <v>0</v>
      </c>
      <c r="D12" s="45">
        <v>0</v>
      </c>
      <c r="E12" s="46">
        <v>0</v>
      </c>
      <c r="F12" s="46">
        <v>22</v>
      </c>
      <c r="G12" s="296">
        <f t="shared" si="0"/>
        <v>22</v>
      </c>
      <c r="H12" s="85">
        <f>G12/G31</f>
        <v>2.3752969121140144E-3</v>
      </c>
    </row>
    <row r="13" spans="1:8" ht="15" customHeight="1" x14ac:dyDescent="0.2">
      <c r="A13" s="108">
        <v>6</v>
      </c>
      <c r="B13" s="101" t="s">
        <v>72</v>
      </c>
      <c r="C13" s="93">
        <v>0</v>
      </c>
      <c r="D13" s="45">
        <v>0</v>
      </c>
      <c r="E13" s="41">
        <v>2</v>
      </c>
      <c r="F13" s="41">
        <v>676</v>
      </c>
      <c r="G13" s="296">
        <f t="shared" si="0"/>
        <v>678</v>
      </c>
      <c r="H13" s="85">
        <f>G13/G31</f>
        <v>7.3202332109695525E-2</v>
      </c>
    </row>
    <row r="14" spans="1:8" ht="26.25" customHeight="1" x14ac:dyDescent="0.2">
      <c r="A14" s="108">
        <v>7</v>
      </c>
      <c r="B14" s="101" t="s">
        <v>73</v>
      </c>
      <c r="C14" s="93">
        <v>0</v>
      </c>
      <c r="D14" s="45">
        <v>1</v>
      </c>
      <c r="E14" s="41">
        <v>2</v>
      </c>
      <c r="F14" s="41">
        <v>1375</v>
      </c>
      <c r="G14" s="296">
        <f t="shared" si="0"/>
        <v>1378</v>
      </c>
      <c r="H14" s="85">
        <f>G14/G31</f>
        <v>0.14877996113150507</v>
      </c>
    </row>
    <row r="15" spans="1:8" ht="15" customHeight="1" x14ac:dyDescent="0.2">
      <c r="A15" s="108">
        <v>8</v>
      </c>
      <c r="B15" s="101" t="s">
        <v>74</v>
      </c>
      <c r="C15" s="93">
        <v>0</v>
      </c>
      <c r="D15" s="45">
        <v>0</v>
      </c>
      <c r="E15" s="40">
        <v>0</v>
      </c>
      <c r="F15" s="41">
        <v>320</v>
      </c>
      <c r="G15" s="296">
        <f t="shared" si="0"/>
        <v>320</v>
      </c>
      <c r="H15" s="85">
        <f>G15/G31</f>
        <v>3.4549773267112935E-2</v>
      </c>
    </row>
    <row r="16" spans="1:8" ht="25.5" x14ac:dyDescent="0.2">
      <c r="A16" s="108">
        <v>9</v>
      </c>
      <c r="B16" s="101" t="s">
        <v>75</v>
      </c>
      <c r="C16" s="92">
        <v>0</v>
      </c>
      <c r="D16" s="45">
        <v>0</v>
      </c>
      <c r="E16" s="46">
        <v>455</v>
      </c>
      <c r="F16" s="46">
        <v>991</v>
      </c>
      <c r="G16" s="296">
        <f t="shared" si="0"/>
        <v>1446</v>
      </c>
      <c r="H16" s="85">
        <f>G16/G31</f>
        <v>0.15612178795076656</v>
      </c>
    </row>
    <row r="17" spans="1:8" ht="15" customHeight="1" x14ac:dyDescent="0.2">
      <c r="A17" s="108">
        <v>10</v>
      </c>
      <c r="B17" s="101" t="s">
        <v>76</v>
      </c>
      <c r="C17" s="92">
        <v>0</v>
      </c>
      <c r="D17" s="45">
        <v>0</v>
      </c>
      <c r="E17" s="46">
        <v>0</v>
      </c>
      <c r="F17" s="46">
        <v>252</v>
      </c>
      <c r="G17" s="295">
        <f t="shared" si="0"/>
        <v>252</v>
      </c>
      <c r="H17" s="85">
        <f>G17/G31</f>
        <v>2.7207946447851437E-2</v>
      </c>
    </row>
    <row r="18" spans="1:8" ht="15" customHeight="1" x14ac:dyDescent="0.2">
      <c r="A18" s="108">
        <v>11</v>
      </c>
      <c r="B18" s="101" t="s">
        <v>77</v>
      </c>
      <c r="C18" s="92">
        <v>0</v>
      </c>
      <c r="D18" s="45">
        <v>0</v>
      </c>
      <c r="E18" s="46">
        <v>0</v>
      </c>
      <c r="F18" s="41">
        <v>548</v>
      </c>
      <c r="G18" s="296">
        <f t="shared" si="0"/>
        <v>548</v>
      </c>
      <c r="H18" s="85">
        <f>G18/G31</f>
        <v>5.9166486719930904E-2</v>
      </c>
    </row>
    <row r="19" spans="1:8" ht="15" customHeight="1" x14ac:dyDescent="0.2">
      <c r="A19" s="108">
        <v>12</v>
      </c>
      <c r="B19" s="101" t="s">
        <v>78</v>
      </c>
      <c r="C19" s="92">
        <v>0</v>
      </c>
      <c r="D19" s="45">
        <v>0</v>
      </c>
      <c r="E19" s="46">
        <v>2</v>
      </c>
      <c r="F19" s="46">
        <v>71</v>
      </c>
      <c r="G19" s="295">
        <f t="shared" si="0"/>
        <v>73</v>
      </c>
      <c r="H19" s="85">
        <f>G19/G31</f>
        <v>7.881667026560138E-3</v>
      </c>
    </row>
    <row r="20" spans="1:8" ht="15" customHeight="1" x14ac:dyDescent="0.2">
      <c r="A20" s="108">
        <v>13</v>
      </c>
      <c r="B20" s="101" t="s">
        <v>79</v>
      </c>
      <c r="C20" s="92">
        <v>0</v>
      </c>
      <c r="D20" s="45">
        <v>0</v>
      </c>
      <c r="E20" s="46">
        <v>0</v>
      </c>
      <c r="F20" s="46">
        <v>588</v>
      </c>
      <c r="G20" s="295">
        <f t="shared" si="0"/>
        <v>588</v>
      </c>
      <c r="H20" s="85">
        <f>G20/G31</f>
        <v>6.3485208378320016E-2</v>
      </c>
    </row>
    <row r="21" spans="1:8" ht="15" customHeight="1" x14ac:dyDescent="0.2">
      <c r="A21" s="108">
        <v>14</v>
      </c>
      <c r="B21" s="101" t="s">
        <v>80</v>
      </c>
      <c r="C21" s="92">
        <v>0</v>
      </c>
      <c r="D21" s="45">
        <v>0</v>
      </c>
      <c r="E21" s="46">
        <v>0</v>
      </c>
      <c r="F21" s="46">
        <v>419</v>
      </c>
      <c r="G21" s="295">
        <f t="shared" si="0"/>
        <v>419</v>
      </c>
      <c r="H21" s="85">
        <f>G21/G31</f>
        <v>4.5238609371626E-2</v>
      </c>
    </row>
    <row r="22" spans="1:8" ht="15" customHeight="1" x14ac:dyDescent="0.2">
      <c r="A22" s="109">
        <v>15</v>
      </c>
      <c r="B22" s="101" t="s">
        <v>81</v>
      </c>
      <c r="C22" s="92">
        <v>0</v>
      </c>
      <c r="D22" s="45">
        <v>0</v>
      </c>
      <c r="E22" s="46">
        <v>0</v>
      </c>
      <c r="F22" s="46">
        <v>440</v>
      </c>
      <c r="G22" s="295">
        <f t="shared" si="0"/>
        <v>440</v>
      </c>
      <c r="H22" s="85">
        <f>G22/G31</f>
        <v>4.7505938242280284E-2</v>
      </c>
    </row>
    <row r="23" spans="1:8" ht="15" customHeight="1" x14ac:dyDescent="0.2">
      <c r="A23" s="108">
        <v>16</v>
      </c>
      <c r="B23" s="101" t="s">
        <v>82</v>
      </c>
      <c r="C23" s="92">
        <v>0</v>
      </c>
      <c r="D23" s="45">
        <v>0</v>
      </c>
      <c r="E23" s="46">
        <v>1</v>
      </c>
      <c r="F23" s="46">
        <v>231</v>
      </c>
      <c r="G23" s="296">
        <f t="shared" si="0"/>
        <v>232</v>
      </c>
      <c r="H23" s="85">
        <f>G23/G31</f>
        <v>2.5048585618656877E-2</v>
      </c>
    </row>
    <row r="24" spans="1:8" ht="24.75" customHeight="1" x14ac:dyDescent="0.2">
      <c r="A24" s="109">
        <v>17</v>
      </c>
      <c r="B24" s="101" t="s">
        <v>83</v>
      </c>
      <c r="C24" s="92">
        <v>0</v>
      </c>
      <c r="D24" s="45">
        <v>0</v>
      </c>
      <c r="E24" s="46">
        <v>0</v>
      </c>
      <c r="F24" s="46">
        <v>218</v>
      </c>
      <c r="G24" s="295">
        <f t="shared" si="0"/>
        <v>218</v>
      </c>
      <c r="H24" s="85">
        <f>G24/G31</f>
        <v>2.3537033038220686E-2</v>
      </c>
    </row>
    <row r="25" spans="1:8" ht="15" customHeight="1" x14ac:dyDescent="0.2">
      <c r="A25" s="108">
        <v>18</v>
      </c>
      <c r="B25" s="101" t="s">
        <v>84</v>
      </c>
      <c r="C25" s="92">
        <v>0</v>
      </c>
      <c r="D25" s="45">
        <v>0</v>
      </c>
      <c r="E25" s="46">
        <v>0</v>
      </c>
      <c r="F25" s="46">
        <v>176</v>
      </c>
      <c r="G25" s="295">
        <f t="shared" si="0"/>
        <v>176</v>
      </c>
      <c r="H25" s="85">
        <f>G25/G31</f>
        <v>1.9002375296912115E-2</v>
      </c>
    </row>
    <row r="26" spans="1:8" ht="15" customHeight="1" x14ac:dyDescent="0.2">
      <c r="A26" s="108">
        <v>19</v>
      </c>
      <c r="B26" s="101" t="s">
        <v>85</v>
      </c>
      <c r="C26" s="92">
        <v>0</v>
      </c>
      <c r="D26" s="45">
        <v>0</v>
      </c>
      <c r="E26" s="46">
        <v>1</v>
      </c>
      <c r="F26" s="46">
        <v>206</v>
      </c>
      <c r="G26" s="295">
        <f t="shared" si="0"/>
        <v>207</v>
      </c>
      <c r="H26" s="85">
        <f>G26/G31</f>
        <v>2.2349384582163678E-2</v>
      </c>
    </row>
    <row r="27" spans="1:8" ht="38.25" customHeight="1" x14ac:dyDescent="0.2">
      <c r="A27" s="109">
        <v>20</v>
      </c>
      <c r="B27" s="101" t="s">
        <v>86</v>
      </c>
      <c r="C27" s="92">
        <v>0</v>
      </c>
      <c r="D27" s="45">
        <v>0</v>
      </c>
      <c r="E27" s="46">
        <v>0</v>
      </c>
      <c r="F27" s="46">
        <v>14</v>
      </c>
      <c r="G27" s="295">
        <f t="shared" si="0"/>
        <v>14</v>
      </c>
      <c r="H27" s="85">
        <f>G27/G31</f>
        <v>1.5115525804361909E-3</v>
      </c>
    </row>
    <row r="28" spans="1:8" ht="15.75" customHeight="1" x14ac:dyDescent="0.2">
      <c r="A28" s="108">
        <v>21</v>
      </c>
      <c r="B28" s="101" t="s">
        <v>87</v>
      </c>
      <c r="C28" s="92">
        <v>0</v>
      </c>
      <c r="D28" s="45">
        <v>0</v>
      </c>
      <c r="E28" s="46">
        <v>0</v>
      </c>
      <c r="F28" s="46">
        <v>9</v>
      </c>
      <c r="G28" s="295">
        <f t="shared" si="0"/>
        <v>9</v>
      </c>
      <c r="H28" s="85">
        <f>G28/G31</f>
        <v>9.7171237313755125E-4</v>
      </c>
    </row>
    <row r="29" spans="1:8" x14ac:dyDescent="0.2">
      <c r="A29" s="108">
        <v>22</v>
      </c>
      <c r="B29" s="102" t="s">
        <v>88</v>
      </c>
      <c r="C29" s="92">
        <v>0</v>
      </c>
      <c r="D29" s="45">
        <v>0</v>
      </c>
      <c r="E29" s="46">
        <v>14</v>
      </c>
      <c r="F29" s="46">
        <v>1632</v>
      </c>
      <c r="G29" s="295">
        <f t="shared" si="0"/>
        <v>1646</v>
      </c>
      <c r="H29" s="85">
        <f>G29/G31</f>
        <v>0.17771539624271215</v>
      </c>
    </row>
    <row r="30" spans="1:8" ht="13.5" thickBot="1" x14ac:dyDescent="0.25">
      <c r="A30" s="108">
        <v>23</v>
      </c>
      <c r="B30" s="103" t="s">
        <v>89</v>
      </c>
      <c r="C30" s="94">
        <v>0</v>
      </c>
      <c r="D30" s="50">
        <v>0</v>
      </c>
      <c r="E30" s="51">
        <v>0</v>
      </c>
      <c r="F30" s="46">
        <v>12</v>
      </c>
      <c r="G30" s="295">
        <f t="shared" si="0"/>
        <v>12</v>
      </c>
      <c r="H30" s="86">
        <f>G30/G31</f>
        <v>1.2956164975167351E-3</v>
      </c>
    </row>
    <row r="31" spans="1:8" ht="13.5" thickBot="1" x14ac:dyDescent="0.25">
      <c r="A31" s="110"/>
      <c r="B31" s="96" t="s">
        <v>6</v>
      </c>
      <c r="C31" s="95">
        <f t="shared" ref="C31:H31" si="1">SUM(C8:C30)</f>
        <v>1</v>
      </c>
      <c r="D31" s="52">
        <f>SUM(D8:D30)</f>
        <v>1</v>
      </c>
      <c r="E31" s="52">
        <f t="shared" si="1"/>
        <v>477</v>
      </c>
      <c r="F31" s="52">
        <f t="shared" si="1"/>
        <v>8783</v>
      </c>
      <c r="G31" s="297">
        <f t="shared" si="1"/>
        <v>9262</v>
      </c>
      <c r="H31" s="116">
        <f t="shared" si="1"/>
        <v>1</v>
      </c>
    </row>
    <row r="32" spans="1:8" x14ac:dyDescent="0.2">
      <c r="B32" s="30"/>
      <c r="F32" s="64"/>
      <c r="G32" s="65"/>
    </row>
    <row r="33" spans="1:9" x14ac:dyDescent="0.2">
      <c r="A33" s="22" t="s">
        <v>134</v>
      </c>
      <c r="B33" s="22"/>
      <c r="C33" s="22"/>
      <c r="D33" s="22"/>
      <c r="E33" s="22"/>
      <c r="F33" s="22"/>
      <c r="G33" s="25" t="s">
        <v>12</v>
      </c>
      <c r="H33" s="22"/>
      <c r="I33" s="64"/>
    </row>
    <row r="34" spans="1:9" x14ac:dyDescent="0.2">
      <c r="A34" s="66"/>
      <c r="B34" s="23">
        <v>44756</v>
      </c>
      <c r="C34" s="23"/>
      <c r="D34" s="23"/>
      <c r="E34" s="66"/>
      <c r="F34" s="22"/>
      <c r="G34" s="25" t="s">
        <v>90</v>
      </c>
      <c r="H34" s="22"/>
      <c r="I34" s="64"/>
    </row>
    <row r="35" spans="1:9" x14ac:dyDescent="0.2">
      <c r="B35" s="19"/>
    </row>
  </sheetData>
  <mergeCells count="7">
    <mergeCell ref="H6:H7"/>
    <mergeCell ref="C5:H5"/>
    <mergeCell ref="A3:G3"/>
    <mergeCell ref="A4:D4"/>
    <mergeCell ref="C6:D6"/>
    <mergeCell ref="E6:F6"/>
    <mergeCell ref="G6:G7"/>
  </mergeCells>
  <pageMargins left="0" right="0" top="0.35433070866141736" bottom="0.15748031496062992" header="0.31496062992125984" footer="0.31496062992125984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3"/>
  <sheetViews>
    <sheetView zoomScale="80" zoomScaleNormal="80" workbookViewId="0">
      <selection activeCell="A34" sqref="A34"/>
    </sheetView>
  </sheetViews>
  <sheetFormatPr defaultRowHeight="12.75" x14ac:dyDescent="0.2"/>
  <cols>
    <col min="1" max="1" width="5.42578125" customWidth="1"/>
    <col min="2" max="2" width="53.85546875" customWidth="1"/>
    <col min="3" max="3" width="12.28515625" customWidth="1"/>
    <col min="4" max="4" width="12.42578125" customWidth="1"/>
    <col min="5" max="5" width="12.7109375" customWidth="1"/>
    <col min="6" max="6" width="14.85546875" customWidth="1"/>
    <col min="7" max="7" width="14.140625" customWidth="1"/>
    <col min="8" max="8" width="12" customWidth="1"/>
  </cols>
  <sheetData>
    <row r="1" spans="1:8" x14ac:dyDescent="0.2">
      <c r="A1" s="71" t="s">
        <v>102</v>
      </c>
      <c r="B1" s="19"/>
    </row>
    <row r="2" spans="1:8" ht="28.5" customHeight="1" x14ac:dyDescent="0.2">
      <c r="A2" s="444" t="s">
        <v>147</v>
      </c>
      <c r="B2" s="444"/>
      <c r="C2" s="444"/>
      <c r="D2" s="444"/>
      <c r="E2" s="444"/>
      <c r="F2" s="444"/>
      <c r="G2" s="444"/>
    </row>
    <row r="3" spans="1:8" ht="1.5" customHeight="1" thickBot="1" x14ac:dyDescent="0.3">
      <c r="A3" s="443"/>
      <c r="B3" s="443"/>
      <c r="C3" s="443"/>
    </row>
    <row r="4" spans="1:8" ht="16.5" customHeight="1" x14ac:dyDescent="0.2">
      <c r="A4" s="105"/>
      <c r="B4" s="97"/>
      <c r="C4" s="457" t="s">
        <v>59</v>
      </c>
      <c r="D4" s="446"/>
      <c r="E4" s="446"/>
      <c r="F4" s="446"/>
      <c r="G4" s="446"/>
      <c r="H4" s="447"/>
    </row>
    <row r="5" spans="1:8" ht="16.5" customHeight="1" x14ac:dyDescent="0.2">
      <c r="A5" s="106" t="s">
        <v>60</v>
      </c>
      <c r="B5" s="98" t="s">
        <v>61</v>
      </c>
      <c r="C5" s="458" t="s">
        <v>62</v>
      </c>
      <c r="D5" s="449"/>
      <c r="E5" s="450" t="s">
        <v>63</v>
      </c>
      <c r="F5" s="450"/>
      <c r="G5" s="474" t="s">
        <v>6</v>
      </c>
      <c r="H5" s="470" t="s">
        <v>110</v>
      </c>
    </row>
    <row r="6" spans="1:8" ht="24.75" customHeight="1" thickBot="1" x14ac:dyDescent="0.25">
      <c r="A6" s="99"/>
      <c r="B6" s="99"/>
      <c r="C6" s="112" t="s">
        <v>64</v>
      </c>
      <c r="D6" s="81" t="s">
        <v>65</v>
      </c>
      <c r="E6" s="81" t="s">
        <v>65</v>
      </c>
      <c r="F6" s="81" t="s">
        <v>66</v>
      </c>
      <c r="G6" s="475"/>
      <c r="H6" s="471"/>
    </row>
    <row r="7" spans="1:8" ht="15" customHeight="1" x14ac:dyDescent="0.2">
      <c r="A7" s="107">
        <v>1</v>
      </c>
      <c r="B7" s="100" t="s">
        <v>67</v>
      </c>
      <c r="C7" s="91">
        <v>0</v>
      </c>
      <c r="D7" s="62">
        <v>0</v>
      </c>
      <c r="E7" s="68">
        <v>0</v>
      </c>
      <c r="F7" s="68">
        <v>69</v>
      </c>
      <c r="G7" s="60">
        <f>SUM(C7+D7+E7+F7)</f>
        <v>69</v>
      </c>
      <c r="H7" s="113">
        <f>G7/G30</f>
        <v>6.4843529743445162E-3</v>
      </c>
    </row>
    <row r="8" spans="1:8" ht="15" customHeight="1" x14ac:dyDescent="0.2">
      <c r="A8" s="108">
        <v>2</v>
      </c>
      <c r="B8" s="101" t="s">
        <v>68</v>
      </c>
      <c r="C8" s="92">
        <v>0</v>
      </c>
      <c r="D8" s="45">
        <v>0</v>
      </c>
      <c r="E8" s="46">
        <v>0</v>
      </c>
      <c r="F8" s="46">
        <v>7</v>
      </c>
      <c r="G8" s="79">
        <f>SUM(C8+D8+E8+F8)</f>
        <v>7</v>
      </c>
      <c r="H8" s="114">
        <f>G8/G30</f>
        <v>6.5783291044074809E-4</v>
      </c>
    </row>
    <row r="9" spans="1:8" ht="15" customHeight="1" x14ac:dyDescent="0.2">
      <c r="A9" s="108">
        <v>3</v>
      </c>
      <c r="B9" s="101" t="s">
        <v>69</v>
      </c>
      <c r="C9" s="92">
        <v>1</v>
      </c>
      <c r="D9" s="45">
        <v>0</v>
      </c>
      <c r="E9" s="46">
        <v>0</v>
      </c>
      <c r="F9" s="46">
        <v>523</v>
      </c>
      <c r="G9" s="79">
        <f t="shared" ref="G9:G29" si="0">SUM(C9+D9+E9+F9)</f>
        <v>524</v>
      </c>
      <c r="H9" s="114">
        <f>G9/G30</f>
        <v>4.9243492152993139E-2</v>
      </c>
    </row>
    <row r="10" spans="1:8" ht="28.5" customHeight="1" x14ac:dyDescent="0.2">
      <c r="A10" s="108">
        <v>4</v>
      </c>
      <c r="B10" s="101" t="s">
        <v>70</v>
      </c>
      <c r="C10" s="93">
        <v>0</v>
      </c>
      <c r="D10" s="48">
        <v>0</v>
      </c>
      <c r="E10" s="49">
        <v>0</v>
      </c>
      <c r="F10" s="41">
        <v>4</v>
      </c>
      <c r="G10" s="80">
        <f t="shared" si="0"/>
        <v>4</v>
      </c>
      <c r="H10" s="114">
        <f>G10/G30</f>
        <v>3.7590452025185601E-4</v>
      </c>
    </row>
    <row r="11" spans="1:8" ht="24.75" customHeight="1" x14ac:dyDescent="0.2">
      <c r="A11" s="108">
        <v>5</v>
      </c>
      <c r="B11" s="101" t="s">
        <v>71</v>
      </c>
      <c r="C11" s="92">
        <v>0</v>
      </c>
      <c r="D11" s="45">
        <v>0</v>
      </c>
      <c r="E11" s="46">
        <v>0</v>
      </c>
      <c r="F11" s="46">
        <v>20</v>
      </c>
      <c r="G11" s="80">
        <f t="shared" si="0"/>
        <v>20</v>
      </c>
      <c r="H11" s="114">
        <f>G11/G30</f>
        <v>1.8795226012592802E-3</v>
      </c>
    </row>
    <row r="12" spans="1:8" ht="15" customHeight="1" x14ac:dyDescent="0.2">
      <c r="A12" s="108">
        <v>6</v>
      </c>
      <c r="B12" s="101" t="s">
        <v>72</v>
      </c>
      <c r="C12" s="93">
        <v>0</v>
      </c>
      <c r="D12" s="40">
        <v>0</v>
      </c>
      <c r="E12" s="41">
        <v>0</v>
      </c>
      <c r="F12" s="41">
        <v>689</v>
      </c>
      <c r="G12" s="80">
        <f t="shared" si="0"/>
        <v>689</v>
      </c>
      <c r="H12" s="114">
        <f>G12/G30</f>
        <v>6.4749553613382207E-2</v>
      </c>
    </row>
    <row r="13" spans="1:8" ht="25.5" x14ac:dyDescent="0.2">
      <c r="A13" s="108">
        <v>7</v>
      </c>
      <c r="B13" s="101" t="s">
        <v>73</v>
      </c>
      <c r="C13" s="93">
        <v>0</v>
      </c>
      <c r="D13" s="40">
        <v>0</v>
      </c>
      <c r="E13" s="41">
        <v>2</v>
      </c>
      <c r="F13" s="41">
        <v>1356</v>
      </c>
      <c r="G13" s="80">
        <f t="shared" si="0"/>
        <v>1358</v>
      </c>
      <c r="H13" s="114">
        <f>G13/G30</f>
        <v>0.12761958462550513</v>
      </c>
    </row>
    <row r="14" spans="1:8" ht="15" customHeight="1" x14ac:dyDescent="0.2">
      <c r="A14" s="108">
        <v>8</v>
      </c>
      <c r="B14" s="101" t="s">
        <v>74</v>
      </c>
      <c r="C14" s="93">
        <v>0</v>
      </c>
      <c r="D14" s="40">
        <v>0</v>
      </c>
      <c r="E14" s="40">
        <v>0</v>
      </c>
      <c r="F14" s="41">
        <v>275</v>
      </c>
      <c r="G14" s="80">
        <f t="shared" si="0"/>
        <v>275</v>
      </c>
      <c r="H14" s="114">
        <f>G14/G30</f>
        <v>2.5843435767315102E-2</v>
      </c>
    </row>
    <row r="15" spans="1:8" ht="31.5" customHeight="1" x14ac:dyDescent="0.2">
      <c r="A15" s="108">
        <v>9</v>
      </c>
      <c r="B15" s="101" t="s">
        <v>75</v>
      </c>
      <c r="C15" s="93">
        <v>0</v>
      </c>
      <c r="D15" s="45">
        <v>0</v>
      </c>
      <c r="E15" s="40">
        <v>214</v>
      </c>
      <c r="F15" s="46">
        <v>728</v>
      </c>
      <c r="G15" s="80">
        <f t="shared" si="0"/>
        <v>942</v>
      </c>
      <c r="H15" s="114">
        <f>G15/G30</f>
        <v>8.8525514519312093E-2</v>
      </c>
    </row>
    <row r="16" spans="1:8" ht="15" customHeight="1" x14ac:dyDescent="0.2">
      <c r="A16" s="108">
        <v>10</v>
      </c>
      <c r="B16" s="101" t="s">
        <v>76</v>
      </c>
      <c r="C16" s="93">
        <v>0</v>
      </c>
      <c r="D16" s="45">
        <v>0</v>
      </c>
      <c r="E16" s="46">
        <v>0</v>
      </c>
      <c r="F16" s="46">
        <v>285</v>
      </c>
      <c r="G16" s="79">
        <f t="shared" si="0"/>
        <v>285</v>
      </c>
      <c r="H16" s="114">
        <f>G16/G30</f>
        <v>2.6783197067944742E-2</v>
      </c>
    </row>
    <row r="17" spans="1:8" ht="15" customHeight="1" x14ac:dyDescent="0.2">
      <c r="A17" s="108">
        <v>11</v>
      </c>
      <c r="B17" s="101" t="s">
        <v>77</v>
      </c>
      <c r="C17" s="93">
        <v>0</v>
      </c>
      <c r="D17" s="45">
        <v>0</v>
      </c>
      <c r="E17" s="46">
        <v>0</v>
      </c>
      <c r="F17" s="41">
        <v>549</v>
      </c>
      <c r="G17" s="80">
        <f t="shared" si="0"/>
        <v>549</v>
      </c>
      <c r="H17" s="114">
        <f>G17/G30</f>
        <v>5.1592895404567241E-2</v>
      </c>
    </row>
    <row r="18" spans="1:8" ht="15" customHeight="1" x14ac:dyDescent="0.2">
      <c r="A18" s="108">
        <v>12</v>
      </c>
      <c r="B18" s="101" t="s">
        <v>78</v>
      </c>
      <c r="C18" s="93">
        <v>0</v>
      </c>
      <c r="D18" s="45">
        <v>0</v>
      </c>
      <c r="E18" s="46">
        <v>2</v>
      </c>
      <c r="F18" s="46">
        <v>64</v>
      </c>
      <c r="G18" s="79">
        <f t="shared" si="0"/>
        <v>66</v>
      </c>
      <c r="H18" s="114">
        <f>G18/G30</f>
        <v>6.2024245841556247E-3</v>
      </c>
    </row>
    <row r="19" spans="1:8" ht="15" customHeight="1" x14ac:dyDescent="0.2">
      <c r="A19" s="108">
        <v>13</v>
      </c>
      <c r="B19" s="101" t="s">
        <v>79</v>
      </c>
      <c r="C19" s="93">
        <v>0</v>
      </c>
      <c r="D19" s="45">
        <v>0</v>
      </c>
      <c r="E19" s="46">
        <v>0</v>
      </c>
      <c r="F19" s="46">
        <v>589</v>
      </c>
      <c r="G19" s="79">
        <f t="shared" si="0"/>
        <v>589</v>
      </c>
      <c r="H19" s="114">
        <f>G19/G30</f>
        <v>5.5351940607085801E-2</v>
      </c>
    </row>
    <row r="20" spans="1:8" ht="15" customHeight="1" x14ac:dyDescent="0.2">
      <c r="A20" s="108">
        <v>14</v>
      </c>
      <c r="B20" s="101" t="s">
        <v>80</v>
      </c>
      <c r="C20" s="93">
        <v>0</v>
      </c>
      <c r="D20" s="45">
        <v>0</v>
      </c>
      <c r="E20" s="46">
        <v>0</v>
      </c>
      <c r="F20" s="46">
        <v>367</v>
      </c>
      <c r="G20" s="79">
        <f t="shared" si="0"/>
        <v>367</v>
      </c>
      <c r="H20" s="114">
        <f>G20/G30</f>
        <v>3.4489239733107788E-2</v>
      </c>
    </row>
    <row r="21" spans="1:8" ht="15" customHeight="1" x14ac:dyDescent="0.2">
      <c r="A21" s="109">
        <v>15</v>
      </c>
      <c r="B21" s="101" t="s">
        <v>81</v>
      </c>
      <c r="C21" s="93">
        <v>0</v>
      </c>
      <c r="D21" s="45">
        <v>0</v>
      </c>
      <c r="E21" s="46">
        <v>1</v>
      </c>
      <c r="F21" s="46">
        <v>1246</v>
      </c>
      <c r="G21" s="79">
        <f t="shared" si="0"/>
        <v>1247</v>
      </c>
      <c r="H21" s="114">
        <f>G21/G30</f>
        <v>0.11718823418851612</v>
      </c>
    </row>
    <row r="22" spans="1:8" ht="15" customHeight="1" x14ac:dyDescent="0.2">
      <c r="A22" s="108">
        <v>16</v>
      </c>
      <c r="B22" s="101" t="s">
        <v>82</v>
      </c>
      <c r="C22" s="93">
        <v>0</v>
      </c>
      <c r="D22" s="45">
        <v>0</v>
      </c>
      <c r="E22" s="46">
        <v>2</v>
      </c>
      <c r="F22" s="46">
        <v>1216</v>
      </c>
      <c r="G22" s="80">
        <f t="shared" si="0"/>
        <v>1218</v>
      </c>
      <c r="H22" s="114">
        <f>G22/G30</f>
        <v>0.11446292641669016</v>
      </c>
    </row>
    <row r="23" spans="1:8" ht="27" customHeight="1" x14ac:dyDescent="0.2">
      <c r="A23" s="109">
        <v>17</v>
      </c>
      <c r="B23" s="101" t="s">
        <v>83</v>
      </c>
      <c r="C23" s="93">
        <v>0</v>
      </c>
      <c r="D23" s="45">
        <v>0</v>
      </c>
      <c r="E23" s="46">
        <v>0</v>
      </c>
      <c r="F23" s="46">
        <v>246</v>
      </c>
      <c r="G23" s="79">
        <f t="shared" si="0"/>
        <v>246</v>
      </c>
      <c r="H23" s="114">
        <f>G23/G30</f>
        <v>2.3118127995489145E-2</v>
      </c>
    </row>
    <row r="24" spans="1:8" ht="15" customHeight="1" x14ac:dyDescent="0.2">
      <c r="A24" s="108">
        <v>18</v>
      </c>
      <c r="B24" s="101" t="s">
        <v>84</v>
      </c>
      <c r="C24" s="93">
        <v>0</v>
      </c>
      <c r="D24" s="45">
        <v>0</v>
      </c>
      <c r="E24" s="46">
        <v>0</v>
      </c>
      <c r="F24" s="46">
        <v>210</v>
      </c>
      <c r="G24" s="79">
        <f t="shared" si="0"/>
        <v>210</v>
      </c>
      <c r="H24" s="114">
        <f>G24/G30</f>
        <v>1.973498731322244E-2</v>
      </c>
    </row>
    <row r="25" spans="1:8" ht="15" customHeight="1" x14ac:dyDescent="0.2">
      <c r="A25" s="108">
        <v>19</v>
      </c>
      <c r="B25" s="101" t="s">
        <v>85</v>
      </c>
      <c r="C25" s="93">
        <v>0</v>
      </c>
      <c r="D25" s="45">
        <v>0</v>
      </c>
      <c r="E25" s="46">
        <v>0</v>
      </c>
      <c r="F25" s="46">
        <v>278</v>
      </c>
      <c r="G25" s="79">
        <f t="shared" si="0"/>
        <v>278</v>
      </c>
      <c r="H25" s="114">
        <f>G25/G30</f>
        <v>2.6125364157503994E-2</v>
      </c>
    </row>
    <row r="26" spans="1:8" ht="38.25" customHeight="1" x14ac:dyDescent="0.2">
      <c r="A26" s="109">
        <v>20</v>
      </c>
      <c r="B26" s="101" t="s">
        <v>86</v>
      </c>
      <c r="C26" s="93">
        <v>0</v>
      </c>
      <c r="D26" s="45">
        <v>0</v>
      </c>
      <c r="E26" s="46">
        <v>0</v>
      </c>
      <c r="F26" s="46">
        <v>13</v>
      </c>
      <c r="G26" s="82">
        <f t="shared" si="0"/>
        <v>13</v>
      </c>
      <c r="H26" s="114">
        <f>G26/G30</f>
        <v>1.2216896908185321E-3</v>
      </c>
    </row>
    <row r="27" spans="1:8" ht="15" customHeight="1" x14ac:dyDescent="0.2">
      <c r="A27" s="108">
        <v>21</v>
      </c>
      <c r="B27" s="101" t="s">
        <v>87</v>
      </c>
      <c r="C27" s="93">
        <v>0</v>
      </c>
      <c r="D27" s="45">
        <v>0</v>
      </c>
      <c r="E27" s="46">
        <v>0</v>
      </c>
      <c r="F27" s="46">
        <v>8</v>
      </c>
      <c r="G27" s="79">
        <f t="shared" si="0"/>
        <v>8</v>
      </c>
      <c r="H27" s="114">
        <f>G27/G30</f>
        <v>7.5180904050371202E-4</v>
      </c>
    </row>
    <row r="28" spans="1:8" ht="15" customHeight="1" x14ac:dyDescent="0.2">
      <c r="A28" s="108">
        <v>22</v>
      </c>
      <c r="B28" s="102" t="s">
        <v>88</v>
      </c>
      <c r="C28" s="93">
        <v>0</v>
      </c>
      <c r="D28" s="45">
        <v>0</v>
      </c>
      <c r="E28" s="46">
        <v>10</v>
      </c>
      <c r="F28" s="46">
        <v>1659</v>
      </c>
      <c r="G28" s="79">
        <f>SUM(C28+D28+E28+F28)</f>
        <v>1669</v>
      </c>
      <c r="H28" s="114">
        <f>G28/G30</f>
        <v>0.15684616107508692</v>
      </c>
    </row>
    <row r="29" spans="1:8" ht="15" customHeight="1" thickBot="1" x14ac:dyDescent="0.25">
      <c r="A29" s="108">
        <v>23</v>
      </c>
      <c r="B29" s="103" t="s">
        <v>89</v>
      </c>
      <c r="C29" s="93">
        <v>0</v>
      </c>
      <c r="D29" s="50">
        <v>0</v>
      </c>
      <c r="E29" s="51">
        <v>0</v>
      </c>
      <c r="F29" s="51">
        <v>8</v>
      </c>
      <c r="G29" s="82">
        <f t="shared" si="0"/>
        <v>8</v>
      </c>
      <c r="H29" s="115">
        <f>G29/G30</f>
        <v>7.5180904050371202E-4</v>
      </c>
    </row>
    <row r="30" spans="1:8" ht="15" customHeight="1" thickBot="1" x14ac:dyDescent="0.25">
      <c r="A30" s="110"/>
      <c r="B30" s="96" t="s">
        <v>6</v>
      </c>
      <c r="C30" s="95">
        <f>SUM(C7:C29)</f>
        <v>1</v>
      </c>
      <c r="D30" s="52">
        <f t="shared" ref="D30:H30" si="1">SUM(D7:D29)</f>
        <v>0</v>
      </c>
      <c r="E30" s="52">
        <f>SUM(E7:E29)</f>
        <v>231</v>
      </c>
      <c r="F30" s="52">
        <f t="shared" si="1"/>
        <v>10409</v>
      </c>
      <c r="G30" s="61">
        <f t="shared" si="1"/>
        <v>10641</v>
      </c>
      <c r="H30" s="116">
        <f t="shared" si="1"/>
        <v>1</v>
      </c>
    </row>
    <row r="31" spans="1:8" x14ac:dyDescent="0.2">
      <c r="A31" s="55"/>
      <c r="B31" s="56"/>
      <c r="C31" s="57"/>
      <c r="D31" s="57"/>
      <c r="E31" s="57"/>
      <c r="F31" s="57"/>
      <c r="G31" s="57"/>
    </row>
    <row r="32" spans="1:8" x14ac:dyDescent="0.2">
      <c r="A32" s="129" t="s">
        <v>148</v>
      </c>
      <c r="B32" s="30"/>
      <c r="F32" s="64" t="s">
        <v>12</v>
      </c>
    </row>
    <row r="33" spans="1:6" x14ac:dyDescent="0.2">
      <c r="A33" s="472">
        <v>44796</v>
      </c>
      <c r="B33" s="473"/>
      <c r="F33" s="64" t="s">
        <v>90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scale="9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3"/>
  <sheetViews>
    <sheetView zoomScale="90" zoomScaleNormal="90" workbookViewId="0">
      <selection activeCell="A34" sqref="A34"/>
    </sheetView>
  </sheetViews>
  <sheetFormatPr defaultRowHeight="12.75" x14ac:dyDescent="0.2"/>
  <cols>
    <col min="1" max="1" width="5.28515625" customWidth="1"/>
    <col min="2" max="2" width="50.85546875" customWidth="1"/>
    <col min="3" max="7" width="12.7109375" customWidth="1"/>
    <col min="8" max="8" width="13.28515625" customWidth="1"/>
  </cols>
  <sheetData>
    <row r="1" spans="1:8" x14ac:dyDescent="0.2">
      <c r="A1" s="71" t="s">
        <v>101</v>
      </c>
      <c r="B1" s="19"/>
    </row>
    <row r="2" spans="1:8" ht="26.25" customHeight="1" x14ac:dyDescent="0.2">
      <c r="A2" s="444" t="s">
        <v>149</v>
      </c>
      <c r="B2" s="444"/>
      <c r="C2" s="444"/>
      <c r="D2" s="444"/>
      <c r="E2" s="444"/>
      <c r="F2" s="444"/>
      <c r="G2" s="444"/>
    </row>
    <row r="3" spans="1:8" ht="16.5" thickBot="1" x14ac:dyDescent="0.3">
      <c r="A3" s="443"/>
      <c r="B3" s="443"/>
      <c r="C3" s="443"/>
    </row>
    <row r="4" spans="1:8" ht="18" customHeight="1" x14ac:dyDescent="0.2">
      <c r="A4" s="105"/>
      <c r="B4" s="97"/>
      <c r="C4" s="457" t="s">
        <v>59</v>
      </c>
      <c r="D4" s="446"/>
      <c r="E4" s="446"/>
      <c r="F4" s="446"/>
      <c r="G4" s="446"/>
      <c r="H4" s="478"/>
    </row>
    <row r="5" spans="1:8" ht="18.75" customHeight="1" x14ac:dyDescent="0.2">
      <c r="A5" s="106" t="s">
        <v>60</v>
      </c>
      <c r="B5" s="98" t="s">
        <v>61</v>
      </c>
      <c r="C5" s="458" t="s">
        <v>62</v>
      </c>
      <c r="D5" s="449"/>
      <c r="E5" s="450" t="s">
        <v>63</v>
      </c>
      <c r="F5" s="450"/>
      <c r="G5" s="451" t="s">
        <v>6</v>
      </c>
      <c r="H5" s="476" t="s">
        <v>110</v>
      </c>
    </row>
    <row r="6" spans="1:8" ht="24.75" customHeight="1" thickBot="1" x14ac:dyDescent="0.25">
      <c r="A6" s="99"/>
      <c r="B6" s="99"/>
      <c r="C6" s="112" t="s">
        <v>64</v>
      </c>
      <c r="D6" s="81" t="s">
        <v>65</v>
      </c>
      <c r="E6" s="81" t="s">
        <v>65</v>
      </c>
      <c r="F6" s="81" t="s">
        <v>66</v>
      </c>
      <c r="G6" s="480"/>
      <c r="H6" s="477"/>
    </row>
    <row r="7" spans="1:8" ht="15" customHeight="1" x14ac:dyDescent="0.2">
      <c r="A7" s="107">
        <v>1</v>
      </c>
      <c r="B7" s="100" t="s">
        <v>67</v>
      </c>
      <c r="C7" s="91">
        <v>0</v>
      </c>
      <c r="D7" s="62">
        <v>0</v>
      </c>
      <c r="E7" s="68">
        <v>0</v>
      </c>
      <c r="F7" s="68">
        <v>69</v>
      </c>
      <c r="G7" s="60">
        <f>SUM(C7+D7+E7+F7)</f>
        <v>69</v>
      </c>
      <c r="H7" s="84">
        <f>G7/G30</f>
        <v>5.4198413321812902E-3</v>
      </c>
    </row>
    <row r="8" spans="1:8" ht="15" customHeight="1" x14ac:dyDescent="0.2">
      <c r="A8" s="108">
        <v>2</v>
      </c>
      <c r="B8" s="101" t="s">
        <v>68</v>
      </c>
      <c r="C8" s="92">
        <v>0</v>
      </c>
      <c r="D8" s="45">
        <v>0</v>
      </c>
      <c r="E8" s="46">
        <v>0</v>
      </c>
      <c r="F8" s="46">
        <v>7</v>
      </c>
      <c r="G8" s="79">
        <f>SUM(C8+D8+E8+F8)</f>
        <v>7</v>
      </c>
      <c r="H8" s="85">
        <f>G8/G30</f>
        <v>5.4983897572853668E-4</v>
      </c>
    </row>
    <row r="9" spans="1:8" ht="15" customHeight="1" x14ac:dyDescent="0.2">
      <c r="A9" s="108">
        <v>3</v>
      </c>
      <c r="B9" s="101" t="s">
        <v>69</v>
      </c>
      <c r="C9" s="92">
        <v>1</v>
      </c>
      <c r="D9" s="45">
        <v>0</v>
      </c>
      <c r="E9" s="46">
        <v>0</v>
      </c>
      <c r="F9" s="46">
        <v>519</v>
      </c>
      <c r="G9" s="79">
        <f t="shared" ref="G9:G29" si="0">SUM(C9+D9+E9+F9)</f>
        <v>520</v>
      </c>
      <c r="H9" s="85">
        <f>G9/G30</f>
        <v>4.0845181054119863E-2</v>
      </c>
    </row>
    <row r="10" spans="1:8" ht="25.5" x14ac:dyDescent="0.2">
      <c r="A10" s="108">
        <v>4</v>
      </c>
      <c r="B10" s="101" t="s">
        <v>70</v>
      </c>
      <c r="C10" s="93">
        <v>0</v>
      </c>
      <c r="D10" s="48">
        <v>0</v>
      </c>
      <c r="E10" s="49">
        <v>0</v>
      </c>
      <c r="F10" s="49">
        <v>3</v>
      </c>
      <c r="G10" s="80">
        <f t="shared" si="0"/>
        <v>3</v>
      </c>
      <c r="H10" s="85">
        <f>G10/G30</f>
        <v>2.3564527531223E-4</v>
      </c>
    </row>
    <row r="11" spans="1:8" ht="24.75" customHeight="1" x14ac:dyDescent="0.2">
      <c r="A11" s="108">
        <v>5</v>
      </c>
      <c r="B11" s="101" t="s">
        <v>71</v>
      </c>
      <c r="C11" s="93">
        <v>0</v>
      </c>
      <c r="D11" s="45">
        <v>0</v>
      </c>
      <c r="E11" s="46">
        <v>0</v>
      </c>
      <c r="F11" s="46">
        <v>23</v>
      </c>
      <c r="G11" s="80">
        <f t="shared" si="0"/>
        <v>23</v>
      </c>
      <c r="H11" s="85">
        <f>G11/G30</f>
        <v>1.8066137773937632E-3</v>
      </c>
    </row>
    <row r="12" spans="1:8" ht="15" customHeight="1" x14ac:dyDescent="0.2">
      <c r="A12" s="108">
        <v>6</v>
      </c>
      <c r="B12" s="101" t="s">
        <v>72</v>
      </c>
      <c r="C12" s="93">
        <v>0</v>
      </c>
      <c r="D12" s="40">
        <v>0</v>
      </c>
      <c r="E12" s="41">
        <v>0</v>
      </c>
      <c r="F12" s="41">
        <v>692</v>
      </c>
      <c r="G12" s="80">
        <f t="shared" si="0"/>
        <v>692</v>
      </c>
      <c r="H12" s="85">
        <f>G12/G30</f>
        <v>5.4355510172021053E-2</v>
      </c>
    </row>
    <row r="13" spans="1:8" ht="24.75" customHeight="1" x14ac:dyDescent="0.2">
      <c r="A13" s="108">
        <v>7</v>
      </c>
      <c r="B13" s="101" t="s">
        <v>73</v>
      </c>
      <c r="C13" s="93">
        <v>0</v>
      </c>
      <c r="D13" s="40">
        <v>0</v>
      </c>
      <c r="E13" s="41">
        <v>1</v>
      </c>
      <c r="F13" s="41">
        <v>1452</v>
      </c>
      <c r="G13" s="80">
        <f t="shared" si="0"/>
        <v>1453</v>
      </c>
      <c r="H13" s="85">
        <f>G13/G30</f>
        <v>0.1141308616762234</v>
      </c>
    </row>
    <row r="14" spans="1:8" ht="15" customHeight="1" x14ac:dyDescent="0.2">
      <c r="A14" s="108">
        <v>8</v>
      </c>
      <c r="B14" s="101" t="s">
        <v>74</v>
      </c>
      <c r="C14" s="93">
        <v>0</v>
      </c>
      <c r="D14" s="40">
        <v>0</v>
      </c>
      <c r="E14" s="40">
        <v>0</v>
      </c>
      <c r="F14" s="40">
        <v>301</v>
      </c>
      <c r="G14" s="80">
        <f t="shared" si="0"/>
        <v>301</v>
      </c>
      <c r="H14" s="85">
        <f>G14/G30</f>
        <v>2.3643075956327076E-2</v>
      </c>
    </row>
    <row r="15" spans="1:8" ht="25.5" x14ac:dyDescent="0.2">
      <c r="A15" s="108">
        <v>9</v>
      </c>
      <c r="B15" s="101" t="s">
        <v>75</v>
      </c>
      <c r="C15" s="93">
        <v>0</v>
      </c>
      <c r="D15" s="45">
        <v>0</v>
      </c>
      <c r="E15" s="40">
        <v>179</v>
      </c>
      <c r="F15" s="40">
        <v>761</v>
      </c>
      <c r="G15" s="80">
        <f t="shared" si="0"/>
        <v>940</v>
      </c>
      <c r="H15" s="85">
        <f>G15/G30</f>
        <v>7.3835519597832064E-2</v>
      </c>
    </row>
    <row r="16" spans="1:8" ht="15" customHeight="1" x14ac:dyDescent="0.2">
      <c r="A16" s="108">
        <v>10</v>
      </c>
      <c r="B16" s="101" t="s">
        <v>76</v>
      </c>
      <c r="C16" s="93">
        <v>0</v>
      </c>
      <c r="D16" s="45">
        <v>0</v>
      </c>
      <c r="E16" s="46">
        <v>0</v>
      </c>
      <c r="F16" s="46">
        <v>325</v>
      </c>
      <c r="G16" s="79">
        <f t="shared" si="0"/>
        <v>325</v>
      </c>
      <c r="H16" s="85">
        <f>G16/G30</f>
        <v>2.5528238158824917E-2</v>
      </c>
    </row>
    <row r="17" spans="1:8" ht="15" customHeight="1" x14ac:dyDescent="0.2">
      <c r="A17" s="108">
        <v>11</v>
      </c>
      <c r="B17" s="101" t="s">
        <v>77</v>
      </c>
      <c r="C17" s="93">
        <v>0</v>
      </c>
      <c r="D17" s="45">
        <v>0</v>
      </c>
      <c r="E17" s="46">
        <v>0</v>
      </c>
      <c r="F17" s="46">
        <v>568</v>
      </c>
      <c r="G17" s="80">
        <f t="shared" si="0"/>
        <v>568</v>
      </c>
      <c r="H17" s="85">
        <f>G17/G30</f>
        <v>4.4615505459115544E-2</v>
      </c>
    </row>
    <row r="18" spans="1:8" ht="15" customHeight="1" x14ac:dyDescent="0.2">
      <c r="A18" s="108">
        <v>12</v>
      </c>
      <c r="B18" s="101" t="s">
        <v>78</v>
      </c>
      <c r="C18" s="93">
        <v>0</v>
      </c>
      <c r="D18" s="315">
        <v>0</v>
      </c>
      <c r="E18" s="46">
        <v>2</v>
      </c>
      <c r="F18" s="46">
        <v>64</v>
      </c>
      <c r="G18" s="79">
        <f>SUM(C18:F18)</f>
        <v>66</v>
      </c>
      <c r="H18" s="85">
        <f>G18/G30</f>
        <v>5.1841960568690601E-3</v>
      </c>
    </row>
    <row r="19" spans="1:8" ht="15" customHeight="1" x14ac:dyDescent="0.2">
      <c r="A19" s="108">
        <v>13</v>
      </c>
      <c r="B19" s="101" t="s">
        <v>79</v>
      </c>
      <c r="C19" s="93">
        <v>0</v>
      </c>
      <c r="D19" s="45">
        <v>0</v>
      </c>
      <c r="E19" s="46">
        <v>0</v>
      </c>
      <c r="F19" s="46">
        <v>653</v>
      </c>
      <c r="G19" s="79">
        <f>SUM(C19:F19)</f>
        <v>653</v>
      </c>
      <c r="H19" s="85">
        <f>G19/G30</f>
        <v>5.1292121592962064E-2</v>
      </c>
    </row>
    <row r="20" spans="1:8" ht="15" customHeight="1" x14ac:dyDescent="0.2">
      <c r="A20" s="108">
        <v>14</v>
      </c>
      <c r="B20" s="101" t="s">
        <v>80</v>
      </c>
      <c r="C20" s="93">
        <v>0</v>
      </c>
      <c r="D20" s="45">
        <v>0</v>
      </c>
      <c r="E20" s="46">
        <v>0</v>
      </c>
      <c r="F20" s="46">
        <v>387</v>
      </c>
      <c r="G20" s="79">
        <f>SUM(C20:F20)</f>
        <v>387</v>
      </c>
      <c r="H20" s="85">
        <f>G20/G30</f>
        <v>3.0398240515277668E-2</v>
      </c>
    </row>
    <row r="21" spans="1:8" ht="25.5" x14ac:dyDescent="0.2">
      <c r="A21" s="109">
        <v>15</v>
      </c>
      <c r="B21" s="101" t="s">
        <v>81</v>
      </c>
      <c r="C21" s="93">
        <v>0</v>
      </c>
      <c r="D21" s="45">
        <v>0</v>
      </c>
      <c r="E21" s="46">
        <v>1</v>
      </c>
      <c r="F21" s="46">
        <v>1655</v>
      </c>
      <c r="G21" s="79">
        <f t="shared" si="0"/>
        <v>1656</v>
      </c>
      <c r="H21" s="85">
        <f>G21/G30</f>
        <v>0.13007619197235096</v>
      </c>
    </row>
    <row r="22" spans="1:8" ht="15" customHeight="1" x14ac:dyDescent="0.2">
      <c r="A22" s="108">
        <v>16</v>
      </c>
      <c r="B22" s="101" t="s">
        <v>82</v>
      </c>
      <c r="C22" s="93">
        <v>0</v>
      </c>
      <c r="D22" s="45">
        <v>0</v>
      </c>
      <c r="E22" s="46">
        <v>2</v>
      </c>
      <c r="F22" s="46">
        <v>2272</v>
      </c>
      <c r="G22" s="80">
        <f t="shared" si="0"/>
        <v>2274</v>
      </c>
      <c r="H22" s="85">
        <f>G22/G30</f>
        <v>0.17861911868667033</v>
      </c>
    </row>
    <row r="23" spans="1:8" ht="24.75" customHeight="1" x14ac:dyDescent="0.2">
      <c r="A23" s="109">
        <v>17</v>
      </c>
      <c r="B23" s="101" t="s">
        <v>83</v>
      </c>
      <c r="C23" s="93">
        <v>0</v>
      </c>
      <c r="D23" s="45">
        <v>0</v>
      </c>
      <c r="E23" s="46">
        <v>0</v>
      </c>
      <c r="F23" s="46">
        <v>282</v>
      </c>
      <c r="G23" s="79">
        <f t="shared" si="0"/>
        <v>282</v>
      </c>
      <c r="H23" s="85">
        <f>G23/G30</f>
        <v>2.2150655879349619E-2</v>
      </c>
    </row>
    <row r="24" spans="1:8" ht="15" customHeight="1" x14ac:dyDescent="0.2">
      <c r="A24" s="108">
        <v>18</v>
      </c>
      <c r="B24" s="101" t="s">
        <v>84</v>
      </c>
      <c r="C24" s="93">
        <v>0</v>
      </c>
      <c r="D24" s="45">
        <v>0</v>
      </c>
      <c r="E24" s="46">
        <v>0</v>
      </c>
      <c r="F24" s="46">
        <v>223</v>
      </c>
      <c r="G24" s="79">
        <f t="shared" si="0"/>
        <v>223</v>
      </c>
      <c r="H24" s="85">
        <f>G24/G30</f>
        <v>1.7516298798209096E-2</v>
      </c>
    </row>
    <row r="25" spans="1:8" ht="15" customHeight="1" x14ac:dyDescent="0.2">
      <c r="A25" s="108">
        <v>19</v>
      </c>
      <c r="B25" s="101" t="s">
        <v>85</v>
      </c>
      <c r="C25" s="93">
        <v>0</v>
      </c>
      <c r="D25" s="45">
        <v>0</v>
      </c>
      <c r="E25" s="46">
        <v>0</v>
      </c>
      <c r="F25" s="46">
        <v>333</v>
      </c>
      <c r="G25" s="79">
        <f t="shared" si="0"/>
        <v>333</v>
      </c>
      <c r="H25" s="85">
        <f>G25/G30</f>
        <v>2.6156625559657528E-2</v>
      </c>
    </row>
    <row r="26" spans="1:8" ht="39" customHeight="1" x14ac:dyDescent="0.2">
      <c r="A26" s="109">
        <v>20</v>
      </c>
      <c r="B26" s="101" t="s">
        <v>86</v>
      </c>
      <c r="C26" s="93">
        <v>0</v>
      </c>
      <c r="D26" s="45">
        <v>0</v>
      </c>
      <c r="E26" s="46">
        <v>0</v>
      </c>
      <c r="F26" s="46">
        <v>14</v>
      </c>
      <c r="G26" s="82">
        <f t="shared" si="0"/>
        <v>14</v>
      </c>
      <c r="H26" s="85">
        <f>G26/G30</f>
        <v>1.0996779514570734E-3</v>
      </c>
    </row>
    <row r="27" spans="1:8" ht="15" customHeight="1" x14ac:dyDescent="0.2">
      <c r="A27" s="108">
        <v>21</v>
      </c>
      <c r="B27" s="101" t="s">
        <v>87</v>
      </c>
      <c r="C27" s="93">
        <v>0</v>
      </c>
      <c r="D27" s="45">
        <v>0</v>
      </c>
      <c r="E27" s="46">
        <v>0</v>
      </c>
      <c r="F27" s="46">
        <v>7</v>
      </c>
      <c r="G27" s="79">
        <f t="shared" si="0"/>
        <v>7</v>
      </c>
      <c r="H27" s="85">
        <f>G27/G30</f>
        <v>5.4983897572853668E-4</v>
      </c>
    </row>
    <row r="28" spans="1:8" ht="15" customHeight="1" x14ac:dyDescent="0.2">
      <c r="A28" s="108">
        <v>22</v>
      </c>
      <c r="B28" s="102" t="s">
        <v>88</v>
      </c>
      <c r="C28" s="93">
        <v>0</v>
      </c>
      <c r="D28" s="45">
        <v>0</v>
      </c>
      <c r="E28" s="46">
        <v>8</v>
      </c>
      <c r="F28" s="46">
        <v>1924</v>
      </c>
      <c r="G28" s="79">
        <f t="shared" si="0"/>
        <v>1932</v>
      </c>
      <c r="H28" s="85">
        <f>G28/G30</f>
        <v>0.15175555730107612</v>
      </c>
    </row>
    <row r="29" spans="1:8" ht="15" customHeight="1" thickBot="1" x14ac:dyDescent="0.25">
      <c r="A29" s="108">
        <v>23</v>
      </c>
      <c r="B29" s="103" t="s">
        <v>89</v>
      </c>
      <c r="C29" s="93">
        <v>0</v>
      </c>
      <c r="D29" s="50">
        <v>0</v>
      </c>
      <c r="E29" s="51">
        <v>0</v>
      </c>
      <c r="F29" s="51">
        <v>3</v>
      </c>
      <c r="G29" s="82">
        <f t="shared" si="0"/>
        <v>3</v>
      </c>
      <c r="H29" s="117">
        <f>G29/G30</f>
        <v>2.3564527531223E-4</v>
      </c>
    </row>
    <row r="30" spans="1:8" ht="15" customHeight="1" thickBot="1" x14ac:dyDescent="0.25">
      <c r="A30" s="110"/>
      <c r="B30" s="96" t="s">
        <v>6</v>
      </c>
      <c r="C30" s="95">
        <f t="shared" ref="C30:H30" si="1">SUM(C7:C29)</f>
        <v>1</v>
      </c>
      <c r="D30" s="52">
        <f t="shared" si="1"/>
        <v>0</v>
      </c>
      <c r="E30" s="52">
        <f t="shared" si="1"/>
        <v>193</v>
      </c>
      <c r="F30" s="52">
        <f t="shared" si="1"/>
        <v>12537</v>
      </c>
      <c r="G30" s="61">
        <f t="shared" si="1"/>
        <v>12731</v>
      </c>
      <c r="H30" s="116">
        <f t="shared" si="1"/>
        <v>1</v>
      </c>
    </row>
    <row r="31" spans="1:8" x14ac:dyDescent="0.2">
      <c r="A31" s="55"/>
      <c r="B31" s="56"/>
      <c r="C31" s="57"/>
      <c r="D31" s="57"/>
      <c r="E31" s="57"/>
      <c r="F31" s="57"/>
      <c r="G31" s="57"/>
    </row>
    <row r="32" spans="1:8" x14ac:dyDescent="0.2">
      <c r="A32" s="129" t="s">
        <v>150</v>
      </c>
      <c r="B32" s="30"/>
      <c r="F32" s="64" t="s">
        <v>12</v>
      </c>
    </row>
    <row r="33" spans="1:6" x14ac:dyDescent="0.2">
      <c r="A33" s="479">
        <v>44820</v>
      </c>
      <c r="B33" s="479"/>
      <c r="F33" s="64" t="s">
        <v>90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11811023622047245" right="0.11811023622047245" top="0.35433070866141736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2E60A-2B6A-4E77-9E11-238BC5D4508E}">
  <dimension ref="A1:H33"/>
  <sheetViews>
    <sheetView zoomScale="90" zoomScaleNormal="90" workbookViewId="0">
      <selection activeCell="D34" sqref="D34"/>
    </sheetView>
  </sheetViews>
  <sheetFormatPr defaultRowHeight="12.75" x14ac:dyDescent="0.2"/>
  <cols>
    <col min="1" max="1" width="5.28515625" customWidth="1"/>
    <col min="2" max="2" width="50.85546875" customWidth="1"/>
    <col min="3" max="7" width="12.7109375" customWidth="1"/>
    <col min="8" max="8" width="13.28515625" customWidth="1"/>
  </cols>
  <sheetData>
    <row r="1" spans="1:8" x14ac:dyDescent="0.2">
      <c r="A1" s="71" t="s">
        <v>152</v>
      </c>
      <c r="B1" s="19"/>
    </row>
    <row r="2" spans="1:8" ht="26.25" customHeight="1" x14ac:dyDescent="0.2">
      <c r="A2" s="444" t="s">
        <v>151</v>
      </c>
      <c r="B2" s="444"/>
      <c r="C2" s="444"/>
      <c r="D2" s="444"/>
      <c r="E2" s="444"/>
      <c r="F2" s="444"/>
      <c r="G2" s="444"/>
    </row>
    <row r="3" spans="1:8" ht="16.5" thickBot="1" x14ac:dyDescent="0.3">
      <c r="A3" s="443"/>
      <c r="B3" s="443"/>
      <c r="C3" s="443"/>
    </row>
    <row r="4" spans="1:8" ht="18" customHeight="1" x14ac:dyDescent="0.2">
      <c r="A4" s="105"/>
      <c r="B4" s="97"/>
      <c r="C4" s="457" t="s">
        <v>59</v>
      </c>
      <c r="D4" s="446"/>
      <c r="E4" s="446"/>
      <c r="F4" s="446"/>
      <c r="G4" s="446"/>
      <c r="H4" s="478"/>
    </row>
    <row r="5" spans="1:8" ht="18.75" customHeight="1" x14ac:dyDescent="0.2">
      <c r="A5" s="106" t="s">
        <v>60</v>
      </c>
      <c r="B5" s="98" t="s">
        <v>61</v>
      </c>
      <c r="C5" s="458" t="s">
        <v>62</v>
      </c>
      <c r="D5" s="449"/>
      <c r="E5" s="450" t="s">
        <v>63</v>
      </c>
      <c r="F5" s="450"/>
      <c r="G5" s="451" t="s">
        <v>6</v>
      </c>
      <c r="H5" s="476" t="s">
        <v>110</v>
      </c>
    </row>
    <row r="6" spans="1:8" ht="24.75" customHeight="1" thickBot="1" x14ac:dyDescent="0.25">
      <c r="A6" s="99"/>
      <c r="B6" s="99"/>
      <c r="C6" s="112" t="s">
        <v>64</v>
      </c>
      <c r="D6" s="81" t="s">
        <v>65</v>
      </c>
      <c r="E6" s="81" t="s">
        <v>65</v>
      </c>
      <c r="F6" s="81" t="s">
        <v>66</v>
      </c>
      <c r="G6" s="480"/>
      <c r="H6" s="477"/>
    </row>
    <row r="7" spans="1:8" ht="15" customHeight="1" x14ac:dyDescent="0.2">
      <c r="A7" s="107">
        <v>1</v>
      </c>
      <c r="B7" s="100" t="s">
        <v>67</v>
      </c>
      <c r="C7" s="91">
        <v>0</v>
      </c>
      <c r="D7" s="62">
        <v>0</v>
      </c>
      <c r="E7" s="68">
        <v>0</v>
      </c>
      <c r="F7" s="68">
        <v>72</v>
      </c>
      <c r="G7" s="60">
        <f>SUM(C7+D7+E7+F7)</f>
        <v>72</v>
      </c>
      <c r="H7" s="84">
        <f>G7/G30</f>
        <v>5.0448430493273541E-3</v>
      </c>
    </row>
    <row r="8" spans="1:8" ht="15" customHeight="1" x14ac:dyDescent="0.2">
      <c r="A8" s="108">
        <v>2</v>
      </c>
      <c r="B8" s="101" t="s">
        <v>68</v>
      </c>
      <c r="C8" s="92">
        <v>0</v>
      </c>
      <c r="D8" s="45">
        <v>0</v>
      </c>
      <c r="E8" s="46">
        <v>0</v>
      </c>
      <c r="F8" s="46">
        <v>3</v>
      </c>
      <c r="G8" s="79">
        <f>SUM(C8+D8+E8+F8)</f>
        <v>3</v>
      </c>
      <c r="H8" s="85">
        <f>G8/G30</f>
        <v>2.102017937219731E-4</v>
      </c>
    </row>
    <row r="9" spans="1:8" ht="15" customHeight="1" x14ac:dyDescent="0.2">
      <c r="A9" s="108">
        <v>3</v>
      </c>
      <c r="B9" s="101" t="s">
        <v>69</v>
      </c>
      <c r="C9" s="92">
        <v>0</v>
      </c>
      <c r="D9" s="45">
        <v>0</v>
      </c>
      <c r="E9" s="46">
        <v>0</v>
      </c>
      <c r="F9" s="46">
        <v>566</v>
      </c>
      <c r="G9" s="79">
        <f t="shared" ref="G9:G29" si="0">SUM(C9+D9+E9+F9)</f>
        <v>566</v>
      </c>
      <c r="H9" s="85">
        <f>G9/G30</f>
        <v>3.9658071748878927E-2</v>
      </c>
    </row>
    <row r="10" spans="1:8" ht="25.5" x14ac:dyDescent="0.2">
      <c r="A10" s="108">
        <v>4</v>
      </c>
      <c r="B10" s="101" t="s">
        <v>70</v>
      </c>
      <c r="C10" s="93">
        <v>0</v>
      </c>
      <c r="D10" s="48">
        <v>0</v>
      </c>
      <c r="E10" s="49">
        <v>0</v>
      </c>
      <c r="F10" s="41">
        <v>5</v>
      </c>
      <c r="G10" s="80">
        <f t="shared" si="0"/>
        <v>5</v>
      </c>
      <c r="H10" s="85">
        <f>G10/G30</f>
        <v>3.5033632286995514E-4</v>
      </c>
    </row>
    <row r="11" spans="1:8" ht="24.75" customHeight="1" x14ac:dyDescent="0.2">
      <c r="A11" s="108">
        <v>5</v>
      </c>
      <c r="B11" s="101" t="s">
        <v>71</v>
      </c>
      <c r="C11" s="93">
        <v>0</v>
      </c>
      <c r="D11" s="45">
        <v>0</v>
      </c>
      <c r="E11" s="46">
        <v>0</v>
      </c>
      <c r="F11" s="46">
        <v>27</v>
      </c>
      <c r="G11" s="80">
        <f t="shared" si="0"/>
        <v>27</v>
      </c>
      <c r="H11" s="85">
        <f>G11/G30</f>
        <v>1.8918161434977579E-3</v>
      </c>
    </row>
    <row r="12" spans="1:8" ht="15" customHeight="1" x14ac:dyDescent="0.2">
      <c r="A12" s="108">
        <v>6</v>
      </c>
      <c r="B12" s="101" t="s">
        <v>72</v>
      </c>
      <c r="C12" s="93">
        <v>0</v>
      </c>
      <c r="D12" s="40">
        <v>0</v>
      </c>
      <c r="E12" s="41">
        <v>0</v>
      </c>
      <c r="F12" s="41">
        <v>705</v>
      </c>
      <c r="G12" s="80">
        <f t="shared" si="0"/>
        <v>705</v>
      </c>
      <c r="H12" s="85">
        <f>G12/G30</f>
        <v>4.9397421524663677E-2</v>
      </c>
    </row>
    <row r="13" spans="1:8" ht="24.75" customHeight="1" x14ac:dyDescent="0.2">
      <c r="A13" s="108">
        <v>7</v>
      </c>
      <c r="B13" s="101" t="s">
        <v>73</v>
      </c>
      <c r="C13" s="93">
        <v>0</v>
      </c>
      <c r="D13" s="40">
        <v>0</v>
      </c>
      <c r="E13" s="41">
        <v>0</v>
      </c>
      <c r="F13" s="41">
        <v>1547</v>
      </c>
      <c r="G13" s="80">
        <f t="shared" si="0"/>
        <v>1547</v>
      </c>
      <c r="H13" s="85">
        <f>G13/G30</f>
        <v>0.10839405829596413</v>
      </c>
    </row>
    <row r="14" spans="1:8" ht="15" customHeight="1" x14ac:dyDescent="0.2">
      <c r="A14" s="108">
        <v>8</v>
      </c>
      <c r="B14" s="101" t="s">
        <v>74</v>
      </c>
      <c r="C14" s="93">
        <v>0</v>
      </c>
      <c r="D14" s="40">
        <v>0</v>
      </c>
      <c r="E14" s="40">
        <v>0</v>
      </c>
      <c r="F14" s="40">
        <v>324</v>
      </c>
      <c r="G14" s="80">
        <f t="shared" si="0"/>
        <v>324</v>
      </c>
      <c r="H14" s="85">
        <f>G14/G30</f>
        <v>2.2701793721973094E-2</v>
      </c>
    </row>
    <row r="15" spans="1:8" ht="25.5" x14ac:dyDescent="0.2">
      <c r="A15" s="108">
        <v>9</v>
      </c>
      <c r="B15" s="101" t="s">
        <v>75</v>
      </c>
      <c r="C15" s="93">
        <v>0</v>
      </c>
      <c r="D15" s="45">
        <v>0</v>
      </c>
      <c r="E15" s="40">
        <v>177</v>
      </c>
      <c r="F15" s="40">
        <v>760</v>
      </c>
      <c r="G15" s="80">
        <f t="shared" si="0"/>
        <v>937</v>
      </c>
      <c r="H15" s="85">
        <f>G15/G30</f>
        <v>6.5653026905829595E-2</v>
      </c>
    </row>
    <row r="16" spans="1:8" ht="15" customHeight="1" x14ac:dyDescent="0.2">
      <c r="A16" s="108">
        <v>10</v>
      </c>
      <c r="B16" s="101" t="s">
        <v>76</v>
      </c>
      <c r="C16" s="93">
        <v>0</v>
      </c>
      <c r="D16" s="45">
        <v>0</v>
      </c>
      <c r="E16" s="46">
        <v>0</v>
      </c>
      <c r="F16" s="46">
        <v>349</v>
      </c>
      <c r="G16" s="79">
        <f t="shared" si="0"/>
        <v>349</v>
      </c>
      <c r="H16" s="85">
        <f>G16/G30</f>
        <v>2.4453475336322871E-2</v>
      </c>
    </row>
    <row r="17" spans="1:8" ht="15" customHeight="1" x14ac:dyDescent="0.2">
      <c r="A17" s="108">
        <v>11</v>
      </c>
      <c r="B17" s="101" t="s">
        <v>77</v>
      </c>
      <c r="C17" s="93">
        <v>0</v>
      </c>
      <c r="D17" s="45">
        <v>0</v>
      </c>
      <c r="E17" s="46">
        <v>0</v>
      </c>
      <c r="F17" s="46">
        <v>956</v>
      </c>
      <c r="G17" s="80">
        <f t="shared" si="0"/>
        <v>956</v>
      </c>
      <c r="H17" s="85">
        <f>G17/G30</f>
        <v>6.6984304932735425E-2</v>
      </c>
    </row>
    <row r="18" spans="1:8" ht="15" customHeight="1" x14ac:dyDescent="0.2">
      <c r="A18" s="108">
        <v>12</v>
      </c>
      <c r="B18" s="101" t="s">
        <v>78</v>
      </c>
      <c r="C18" s="93">
        <v>0</v>
      </c>
      <c r="D18" s="315">
        <v>0</v>
      </c>
      <c r="E18" s="46">
        <v>2</v>
      </c>
      <c r="F18" s="46">
        <v>66</v>
      </c>
      <c r="G18" s="79">
        <f>SUM(C18:F18)</f>
        <v>68</v>
      </c>
      <c r="H18" s="85">
        <f>G18/G30</f>
        <v>4.76457399103139E-3</v>
      </c>
    </row>
    <row r="19" spans="1:8" ht="15" customHeight="1" x14ac:dyDescent="0.2">
      <c r="A19" s="108">
        <v>13</v>
      </c>
      <c r="B19" s="101" t="s">
        <v>79</v>
      </c>
      <c r="C19" s="93">
        <v>0</v>
      </c>
      <c r="D19" s="45">
        <v>0</v>
      </c>
      <c r="E19" s="46">
        <v>0</v>
      </c>
      <c r="F19" s="46">
        <v>682</v>
      </c>
      <c r="G19" s="79">
        <f>SUM(C19:F19)</f>
        <v>682</v>
      </c>
      <c r="H19" s="85">
        <f>G19/G30</f>
        <v>4.7785874439461883E-2</v>
      </c>
    </row>
    <row r="20" spans="1:8" ht="15" customHeight="1" x14ac:dyDescent="0.2">
      <c r="A20" s="108">
        <v>14</v>
      </c>
      <c r="B20" s="101" t="s">
        <v>80</v>
      </c>
      <c r="C20" s="93">
        <v>0</v>
      </c>
      <c r="D20" s="45">
        <v>0</v>
      </c>
      <c r="E20" s="46">
        <v>0</v>
      </c>
      <c r="F20" s="46">
        <v>421</v>
      </c>
      <c r="G20" s="79">
        <f>SUM(C20:F20)</f>
        <v>421</v>
      </c>
      <c r="H20" s="85">
        <f>G20/G30</f>
        <v>2.9498318385650223E-2</v>
      </c>
    </row>
    <row r="21" spans="1:8" ht="25.5" x14ac:dyDescent="0.2">
      <c r="A21" s="109">
        <v>15</v>
      </c>
      <c r="B21" s="101" t="s">
        <v>81</v>
      </c>
      <c r="C21" s="93">
        <v>0</v>
      </c>
      <c r="D21" s="45">
        <v>0</v>
      </c>
      <c r="E21" s="46">
        <v>1</v>
      </c>
      <c r="F21" s="46">
        <v>1733</v>
      </c>
      <c r="G21" s="79">
        <f t="shared" si="0"/>
        <v>1734</v>
      </c>
      <c r="H21" s="85">
        <f>G21/G30</f>
        <v>0.12149663677130045</v>
      </c>
    </row>
    <row r="22" spans="1:8" ht="15" customHeight="1" x14ac:dyDescent="0.2">
      <c r="A22" s="108">
        <v>16</v>
      </c>
      <c r="B22" s="101" t="s">
        <v>82</v>
      </c>
      <c r="C22" s="93">
        <v>0</v>
      </c>
      <c r="D22" s="45">
        <v>0</v>
      </c>
      <c r="E22" s="46">
        <v>2</v>
      </c>
      <c r="F22" s="46">
        <v>2561</v>
      </c>
      <c r="G22" s="80">
        <f t="shared" si="0"/>
        <v>2563</v>
      </c>
      <c r="H22" s="85">
        <f>G22/G30</f>
        <v>0.179582399103139</v>
      </c>
    </row>
    <row r="23" spans="1:8" ht="24.75" customHeight="1" x14ac:dyDescent="0.2">
      <c r="A23" s="109">
        <v>17</v>
      </c>
      <c r="B23" s="101" t="s">
        <v>83</v>
      </c>
      <c r="C23" s="93">
        <v>0</v>
      </c>
      <c r="D23" s="45">
        <v>0</v>
      </c>
      <c r="E23" s="46">
        <v>0</v>
      </c>
      <c r="F23" s="46">
        <v>322</v>
      </c>
      <c r="G23" s="79">
        <f t="shared" si="0"/>
        <v>322</v>
      </c>
      <c r="H23" s="85">
        <f>G23/G30</f>
        <v>2.2561659192825111E-2</v>
      </c>
    </row>
    <row r="24" spans="1:8" ht="15" customHeight="1" x14ac:dyDescent="0.2">
      <c r="A24" s="108">
        <v>18</v>
      </c>
      <c r="B24" s="101" t="s">
        <v>84</v>
      </c>
      <c r="C24" s="93">
        <v>0</v>
      </c>
      <c r="D24" s="45">
        <v>0</v>
      </c>
      <c r="E24" s="46">
        <v>0</v>
      </c>
      <c r="F24" s="46">
        <v>240</v>
      </c>
      <c r="G24" s="79">
        <f t="shared" si="0"/>
        <v>240</v>
      </c>
      <c r="H24" s="85">
        <f>G24/G30</f>
        <v>1.6816143497757848E-2</v>
      </c>
    </row>
    <row r="25" spans="1:8" ht="15" customHeight="1" x14ac:dyDescent="0.2">
      <c r="A25" s="108">
        <v>19</v>
      </c>
      <c r="B25" s="101" t="s">
        <v>85</v>
      </c>
      <c r="C25" s="93">
        <v>0</v>
      </c>
      <c r="D25" s="45">
        <v>0</v>
      </c>
      <c r="E25" s="46">
        <v>0</v>
      </c>
      <c r="F25" s="46">
        <v>339</v>
      </c>
      <c r="G25" s="79">
        <f t="shared" si="0"/>
        <v>339</v>
      </c>
      <c r="H25" s="85">
        <f>G25/G30</f>
        <v>2.3752802690582959E-2</v>
      </c>
    </row>
    <row r="26" spans="1:8" ht="39" customHeight="1" x14ac:dyDescent="0.2">
      <c r="A26" s="109">
        <v>20</v>
      </c>
      <c r="B26" s="101" t="s">
        <v>86</v>
      </c>
      <c r="C26" s="93">
        <v>0</v>
      </c>
      <c r="D26" s="45">
        <v>0</v>
      </c>
      <c r="E26" s="46">
        <v>0</v>
      </c>
      <c r="F26" s="46">
        <v>14</v>
      </c>
      <c r="G26" s="82">
        <f t="shared" si="0"/>
        <v>14</v>
      </c>
      <c r="H26" s="85">
        <f>G26/G30</f>
        <v>9.8094170403587445E-4</v>
      </c>
    </row>
    <row r="27" spans="1:8" ht="15" customHeight="1" x14ac:dyDescent="0.2">
      <c r="A27" s="108">
        <v>21</v>
      </c>
      <c r="B27" s="101" t="s">
        <v>87</v>
      </c>
      <c r="C27" s="93">
        <v>0</v>
      </c>
      <c r="D27" s="45">
        <v>0</v>
      </c>
      <c r="E27" s="46">
        <v>0</v>
      </c>
      <c r="F27" s="46">
        <v>9</v>
      </c>
      <c r="G27" s="79">
        <f t="shared" si="0"/>
        <v>9</v>
      </c>
      <c r="H27" s="85">
        <f>G27/G30</f>
        <v>6.3060538116591926E-4</v>
      </c>
    </row>
    <row r="28" spans="1:8" ht="15" customHeight="1" x14ac:dyDescent="0.2">
      <c r="A28" s="108">
        <v>22</v>
      </c>
      <c r="B28" s="102" t="s">
        <v>88</v>
      </c>
      <c r="C28" s="93"/>
      <c r="D28" s="45"/>
      <c r="E28" s="46">
        <v>6</v>
      </c>
      <c r="F28" s="46">
        <v>2379</v>
      </c>
      <c r="G28" s="79">
        <f t="shared" si="0"/>
        <v>2385</v>
      </c>
      <c r="H28" s="85">
        <f>G28/G30</f>
        <v>0.16711042600896861</v>
      </c>
    </row>
    <row r="29" spans="1:8" ht="15" customHeight="1" thickBot="1" x14ac:dyDescent="0.25">
      <c r="A29" s="108">
        <v>23</v>
      </c>
      <c r="B29" s="103" t="s">
        <v>89</v>
      </c>
      <c r="C29" s="93">
        <v>0</v>
      </c>
      <c r="D29" s="50">
        <v>0</v>
      </c>
      <c r="E29" s="51">
        <v>0</v>
      </c>
      <c r="F29" s="51">
        <v>4</v>
      </c>
      <c r="G29" s="82">
        <f t="shared" si="0"/>
        <v>4</v>
      </c>
      <c r="H29" s="117">
        <f>G29/G30</f>
        <v>2.8026905829596412E-4</v>
      </c>
    </row>
    <row r="30" spans="1:8" ht="15" customHeight="1" thickBot="1" x14ac:dyDescent="0.25">
      <c r="A30" s="110"/>
      <c r="B30" s="96" t="s">
        <v>6</v>
      </c>
      <c r="C30" s="95">
        <f t="shared" ref="C30:H30" si="1">SUM(C7:C29)</f>
        <v>0</v>
      </c>
      <c r="D30" s="52">
        <f t="shared" si="1"/>
        <v>0</v>
      </c>
      <c r="E30" s="52">
        <f t="shared" si="1"/>
        <v>188</v>
      </c>
      <c r="F30" s="52">
        <f t="shared" si="1"/>
        <v>14084</v>
      </c>
      <c r="G30" s="61">
        <f t="shared" si="1"/>
        <v>14272</v>
      </c>
      <c r="H30" s="116">
        <f t="shared" si="1"/>
        <v>1</v>
      </c>
    </row>
    <row r="31" spans="1:8" x14ac:dyDescent="0.2">
      <c r="A31" s="55"/>
      <c r="B31" s="56"/>
      <c r="C31" s="57"/>
      <c r="D31" s="57"/>
      <c r="E31" s="57"/>
      <c r="F31" s="57"/>
      <c r="G31" s="57"/>
    </row>
    <row r="32" spans="1:8" x14ac:dyDescent="0.2">
      <c r="A32" s="129" t="s">
        <v>150</v>
      </c>
      <c r="B32" s="30"/>
      <c r="F32" s="64" t="s">
        <v>12</v>
      </c>
    </row>
    <row r="33" spans="1:6" x14ac:dyDescent="0.2">
      <c r="A33" s="479">
        <v>44851</v>
      </c>
      <c r="B33" s="479"/>
      <c r="F33" s="64" t="s">
        <v>90</v>
      </c>
    </row>
  </sheetData>
  <mergeCells count="8">
    <mergeCell ref="A33:B33"/>
    <mergeCell ref="A2:G2"/>
    <mergeCell ref="A3:C3"/>
    <mergeCell ref="C4:H4"/>
    <mergeCell ref="C5:D5"/>
    <mergeCell ref="E5:F5"/>
    <mergeCell ref="G5:G6"/>
    <mergeCell ref="H5:H6"/>
  </mergeCells>
  <pageMargins left="0.11811023622047245" right="0.11811023622047245" top="0.35433070866141736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7117-0880-4EA3-B6D1-8103413E86CE}">
  <dimension ref="A1:H33"/>
  <sheetViews>
    <sheetView zoomScale="90" zoomScaleNormal="90" workbookViewId="0">
      <selection activeCell="I5" sqref="I5"/>
    </sheetView>
  </sheetViews>
  <sheetFormatPr defaultRowHeight="12.75" x14ac:dyDescent="0.2"/>
  <cols>
    <col min="1" max="1" width="5.28515625" customWidth="1"/>
    <col min="2" max="2" width="50.85546875" customWidth="1"/>
    <col min="3" max="7" width="12.7109375" customWidth="1"/>
    <col min="8" max="8" width="13.28515625" customWidth="1"/>
  </cols>
  <sheetData>
    <row r="1" spans="1:8" x14ac:dyDescent="0.2">
      <c r="A1" s="71" t="s">
        <v>154</v>
      </c>
      <c r="B1" s="19"/>
    </row>
    <row r="2" spans="1:8" ht="26.25" customHeight="1" x14ac:dyDescent="0.2">
      <c r="A2" s="444" t="s">
        <v>153</v>
      </c>
      <c r="B2" s="444"/>
      <c r="C2" s="444"/>
      <c r="D2" s="444"/>
      <c r="E2" s="444"/>
      <c r="F2" s="444"/>
      <c r="G2" s="444"/>
    </row>
    <row r="3" spans="1:8" ht="16.5" thickBot="1" x14ac:dyDescent="0.3">
      <c r="A3" s="443"/>
      <c r="B3" s="443"/>
      <c r="C3" s="443"/>
    </row>
    <row r="4" spans="1:8" ht="18" customHeight="1" x14ac:dyDescent="0.2">
      <c r="A4" s="105"/>
      <c r="B4" s="97"/>
      <c r="C4" s="457" t="s">
        <v>59</v>
      </c>
      <c r="D4" s="446"/>
      <c r="E4" s="446"/>
      <c r="F4" s="446"/>
      <c r="G4" s="446"/>
      <c r="H4" s="478"/>
    </row>
    <row r="5" spans="1:8" ht="18.75" customHeight="1" x14ac:dyDescent="0.2">
      <c r="A5" s="106" t="s">
        <v>60</v>
      </c>
      <c r="B5" s="98" t="s">
        <v>61</v>
      </c>
      <c r="C5" s="458" t="s">
        <v>62</v>
      </c>
      <c r="D5" s="449"/>
      <c r="E5" s="450" t="s">
        <v>63</v>
      </c>
      <c r="F5" s="450"/>
      <c r="G5" s="451" t="s">
        <v>6</v>
      </c>
      <c r="H5" s="476" t="s">
        <v>110</v>
      </c>
    </row>
    <row r="6" spans="1:8" ht="24.75" customHeight="1" thickBot="1" x14ac:dyDescent="0.25">
      <c r="A6" s="99"/>
      <c r="B6" s="99"/>
      <c r="C6" s="112" t="s">
        <v>64</v>
      </c>
      <c r="D6" s="81" t="s">
        <v>65</v>
      </c>
      <c r="E6" s="81" t="s">
        <v>65</v>
      </c>
      <c r="F6" s="81" t="s">
        <v>66</v>
      </c>
      <c r="G6" s="480"/>
      <c r="H6" s="477"/>
    </row>
    <row r="7" spans="1:8" ht="15" customHeight="1" x14ac:dyDescent="0.2">
      <c r="A7" s="107">
        <v>1</v>
      </c>
      <c r="B7" s="100" t="s">
        <v>67</v>
      </c>
      <c r="C7" s="91">
        <v>0</v>
      </c>
      <c r="D7" s="62">
        <v>0</v>
      </c>
      <c r="E7" s="68">
        <v>0</v>
      </c>
      <c r="F7" s="68">
        <v>73</v>
      </c>
      <c r="G7" s="60">
        <f>SUM(C7+D7+E7+F7)</f>
        <v>73</v>
      </c>
      <c r="H7" s="84">
        <f>G7/G30</f>
        <v>5.7982525814138201E-3</v>
      </c>
    </row>
    <row r="8" spans="1:8" ht="15" customHeight="1" x14ac:dyDescent="0.2">
      <c r="A8" s="108">
        <v>2</v>
      </c>
      <c r="B8" s="101" t="s">
        <v>68</v>
      </c>
      <c r="C8" s="92">
        <v>0</v>
      </c>
      <c r="D8" s="45">
        <v>0</v>
      </c>
      <c r="E8" s="46">
        <v>0</v>
      </c>
      <c r="F8" s="46">
        <v>3</v>
      </c>
      <c r="G8" s="79">
        <f>SUM(C8+D8+E8+F8)</f>
        <v>3</v>
      </c>
      <c r="H8" s="85">
        <f>G8/G30</f>
        <v>2.3828435266084195E-4</v>
      </c>
    </row>
    <row r="9" spans="1:8" ht="15" customHeight="1" x14ac:dyDescent="0.2">
      <c r="A9" s="108">
        <v>3</v>
      </c>
      <c r="B9" s="101" t="s">
        <v>69</v>
      </c>
      <c r="C9" s="92">
        <v>0</v>
      </c>
      <c r="D9" s="45">
        <v>0</v>
      </c>
      <c r="E9" s="46">
        <v>0</v>
      </c>
      <c r="F9" s="46">
        <v>552</v>
      </c>
      <c r="G9" s="79">
        <f t="shared" ref="G9:G29" si="0">SUM(C9+D9+E9+F9)</f>
        <v>552</v>
      </c>
      <c r="H9" s="85">
        <f>G9/G30</f>
        <v>4.3844320889594918E-2</v>
      </c>
    </row>
    <row r="10" spans="1:8" ht="25.5" x14ac:dyDescent="0.2">
      <c r="A10" s="108">
        <v>4</v>
      </c>
      <c r="B10" s="101" t="s">
        <v>70</v>
      </c>
      <c r="C10" s="93">
        <v>0</v>
      </c>
      <c r="D10" s="48">
        <v>0</v>
      </c>
      <c r="E10" s="49">
        <v>0</v>
      </c>
      <c r="F10" s="41">
        <v>7</v>
      </c>
      <c r="G10" s="80">
        <f t="shared" si="0"/>
        <v>7</v>
      </c>
      <c r="H10" s="85">
        <f>G10/G30</f>
        <v>5.5599682287529786E-4</v>
      </c>
    </row>
    <row r="11" spans="1:8" ht="24.75" customHeight="1" x14ac:dyDescent="0.2">
      <c r="A11" s="108">
        <v>5</v>
      </c>
      <c r="B11" s="101" t="s">
        <v>71</v>
      </c>
      <c r="C11" s="93">
        <v>0</v>
      </c>
      <c r="D11" s="45">
        <v>0</v>
      </c>
      <c r="E11" s="46">
        <v>0</v>
      </c>
      <c r="F11" s="46">
        <v>19</v>
      </c>
      <c r="G11" s="80">
        <f t="shared" si="0"/>
        <v>19</v>
      </c>
      <c r="H11" s="85">
        <f>G11/G30</f>
        <v>1.5091342335186656E-3</v>
      </c>
    </row>
    <row r="12" spans="1:8" ht="15" customHeight="1" x14ac:dyDescent="0.2">
      <c r="A12" s="108">
        <v>6</v>
      </c>
      <c r="B12" s="101" t="s">
        <v>72</v>
      </c>
      <c r="C12" s="93">
        <v>0</v>
      </c>
      <c r="D12" s="40">
        <v>0</v>
      </c>
      <c r="E12" s="41">
        <v>0</v>
      </c>
      <c r="F12" s="41">
        <v>711</v>
      </c>
      <c r="G12" s="80">
        <f t="shared" si="0"/>
        <v>711</v>
      </c>
      <c r="H12" s="85">
        <f>G12/G30</f>
        <v>5.6473391580619536E-2</v>
      </c>
    </row>
    <row r="13" spans="1:8" ht="24.75" customHeight="1" x14ac:dyDescent="0.2">
      <c r="A13" s="108">
        <v>7</v>
      </c>
      <c r="B13" s="101" t="s">
        <v>73</v>
      </c>
      <c r="C13" s="93">
        <v>0</v>
      </c>
      <c r="D13" s="40">
        <v>0</v>
      </c>
      <c r="E13" s="41">
        <v>0</v>
      </c>
      <c r="F13" s="41">
        <v>1517</v>
      </c>
      <c r="G13" s="80">
        <f t="shared" si="0"/>
        <v>1517</v>
      </c>
      <c r="H13" s="85">
        <f>G13/G30</f>
        <v>0.1204924543288324</v>
      </c>
    </row>
    <row r="14" spans="1:8" ht="15" customHeight="1" x14ac:dyDescent="0.2">
      <c r="A14" s="108">
        <v>8</v>
      </c>
      <c r="B14" s="101" t="s">
        <v>74</v>
      </c>
      <c r="C14" s="93">
        <v>0</v>
      </c>
      <c r="D14" s="40">
        <v>0</v>
      </c>
      <c r="E14" s="40">
        <v>0</v>
      </c>
      <c r="F14" s="40">
        <v>315</v>
      </c>
      <c r="G14" s="80">
        <f t="shared" si="0"/>
        <v>315</v>
      </c>
      <c r="H14" s="85">
        <f>G14/G30</f>
        <v>2.5019857029388404E-2</v>
      </c>
    </row>
    <row r="15" spans="1:8" ht="25.5" x14ac:dyDescent="0.2">
      <c r="A15" s="108">
        <v>9</v>
      </c>
      <c r="B15" s="101" t="s">
        <v>75</v>
      </c>
      <c r="C15" s="93">
        <v>0</v>
      </c>
      <c r="D15" s="45">
        <v>2</v>
      </c>
      <c r="E15" s="40">
        <v>163</v>
      </c>
      <c r="F15" s="40">
        <v>702</v>
      </c>
      <c r="G15" s="80">
        <f t="shared" si="0"/>
        <v>867</v>
      </c>
      <c r="H15" s="85">
        <f>G15/G30</f>
        <v>6.8864177918983319E-2</v>
      </c>
    </row>
    <row r="16" spans="1:8" ht="15" customHeight="1" x14ac:dyDescent="0.2">
      <c r="A16" s="108">
        <v>10</v>
      </c>
      <c r="B16" s="101" t="s">
        <v>76</v>
      </c>
      <c r="C16" s="93">
        <v>0</v>
      </c>
      <c r="D16" s="45">
        <v>0</v>
      </c>
      <c r="E16" s="46">
        <v>0</v>
      </c>
      <c r="F16" s="46">
        <v>335</v>
      </c>
      <c r="G16" s="79">
        <f t="shared" si="0"/>
        <v>335</v>
      </c>
      <c r="H16" s="85">
        <f>G16/G30</f>
        <v>2.6608419380460682E-2</v>
      </c>
    </row>
    <row r="17" spans="1:8" ht="15" customHeight="1" x14ac:dyDescent="0.2">
      <c r="A17" s="108">
        <v>11</v>
      </c>
      <c r="B17" s="101" t="s">
        <v>77</v>
      </c>
      <c r="C17" s="93">
        <v>0</v>
      </c>
      <c r="D17" s="45">
        <v>0</v>
      </c>
      <c r="E17" s="46">
        <v>0</v>
      </c>
      <c r="F17" s="46">
        <v>976</v>
      </c>
      <c r="G17" s="80">
        <f t="shared" si="0"/>
        <v>976</v>
      </c>
      <c r="H17" s="85">
        <f>G17/G30</f>
        <v>7.7521842732327248E-2</v>
      </c>
    </row>
    <row r="18" spans="1:8" ht="15" customHeight="1" x14ac:dyDescent="0.2">
      <c r="A18" s="108">
        <v>12</v>
      </c>
      <c r="B18" s="101" t="s">
        <v>78</v>
      </c>
      <c r="C18" s="93">
        <v>0</v>
      </c>
      <c r="D18" s="315">
        <v>0</v>
      </c>
      <c r="E18" s="46">
        <v>2</v>
      </c>
      <c r="F18" s="46">
        <v>67</v>
      </c>
      <c r="G18" s="79">
        <f>SUM(C18:F18)</f>
        <v>69</v>
      </c>
      <c r="H18" s="85">
        <f>G18/G30</f>
        <v>5.4805401111993647E-3</v>
      </c>
    </row>
    <row r="19" spans="1:8" ht="15" customHeight="1" x14ac:dyDescent="0.2">
      <c r="A19" s="108">
        <v>13</v>
      </c>
      <c r="B19" s="101" t="s">
        <v>79</v>
      </c>
      <c r="C19" s="93">
        <v>0</v>
      </c>
      <c r="D19" s="45">
        <v>0</v>
      </c>
      <c r="E19" s="46">
        <v>0</v>
      </c>
      <c r="F19" s="46">
        <v>671</v>
      </c>
      <c r="G19" s="79">
        <f>SUM(C19:F19)</f>
        <v>671</v>
      </c>
      <c r="H19" s="85">
        <f>G19/G30</f>
        <v>5.3296266878474982E-2</v>
      </c>
    </row>
    <row r="20" spans="1:8" ht="15" customHeight="1" x14ac:dyDescent="0.2">
      <c r="A20" s="108">
        <v>14</v>
      </c>
      <c r="B20" s="101" t="s">
        <v>80</v>
      </c>
      <c r="C20" s="93">
        <v>0</v>
      </c>
      <c r="D20" s="45">
        <v>0</v>
      </c>
      <c r="E20" s="46">
        <v>0</v>
      </c>
      <c r="F20" s="46">
        <v>388</v>
      </c>
      <c r="G20" s="79">
        <f>SUM(C20:F20)</f>
        <v>388</v>
      </c>
      <c r="H20" s="85">
        <f>G20/G30</f>
        <v>3.0818109610802225E-2</v>
      </c>
    </row>
    <row r="21" spans="1:8" ht="25.5" x14ac:dyDescent="0.2">
      <c r="A21" s="109">
        <v>15</v>
      </c>
      <c r="B21" s="101" t="s">
        <v>81</v>
      </c>
      <c r="C21" s="93">
        <v>0</v>
      </c>
      <c r="D21" s="45">
        <v>0</v>
      </c>
      <c r="E21" s="46">
        <v>1</v>
      </c>
      <c r="F21" s="46">
        <v>1479</v>
      </c>
      <c r="G21" s="79">
        <f t="shared" si="0"/>
        <v>1480</v>
      </c>
      <c r="H21" s="85">
        <f>G21/G30</f>
        <v>0.11755361397934869</v>
      </c>
    </row>
    <row r="22" spans="1:8" ht="15" customHeight="1" x14ac:dyDescent="0.2">
      <c r="A22" s="108">
        <v>16</v>
      </c>
      <c r="B22" s="101" t="s">
        <v>82</v>
      </c>
      <c r="C22" s="93">
        <v>0</v>
      </c>
      <c r="D22" s="45">
        <v>0</v>
      </c>
      <c r="E22" s="46">
        <v>2</v>
      </c>
      <c r="F22" s="46">
        <v>1479</v>
      </c>
      <c r="G22" s="80">
        <f t="shared" si="0"/>
        <v>1481</v>
      </c>
      <c r="H22" s="85">
        <f>G22/G30</f>
        <v>0.1176330420969023</v>
      </c>
    </row>
    <row r="23" spans="1:8" ht="24.75" customHeight="1" x14ac:dyDescent="0.2">
      <c r="A23" s="109">
        <v>17</v>
      </c>
      <c r="B23" s="101" t="s">
        <v>83</v>
      </c>
      <c r="C23" s="93">
        <v>0</v>
      </c>
      <c r="D23" s="45">
        <v>0</v>
      </c>
      <c r="E23" s="46">
        <v>0</v>
      </c>
      <c r="F23" s="46">
        <v>305</v>
      </c>
      <c r="G23" s="79">
        <f t="shared" si="0"/>
        <v>305</v>
      </c>
      <c r="H23" s="85">
        <f>G23/G30</f>
        <v>2.4225575853852262E-2</v>
      </c>
    </row>
    <row r="24" spans="1:8" ht="15" customHeight="1" x14ac:dyDescent="0.2">
      <c r="A24" s="108">
        <v>18</v>
      </c>
      <c r="B24" s="101" t="s">
        <v>84</v>
      </c>
      <c r="C24" s="93">
        <v>0</v>
      </c>
      <c r="D24" s="45">
        <v>0</v>
      </c>
      <c r="E24" s="46">
        <v>0</v>
      </c>
      <c r="F24" s="46">
        <v>182</v>
      </c>
      <c r="G24" s="79">
        <f t="shared" si="0"/>
        <v>182</v>
      </c>
      <c r="H24" s="85">
        <f>G24/G30</f>
        <v>1.4455917394757744E-2</v>
      </c>
    </row>
    <row r="25" spans="1:8" ht="15" customHeight="1" x14ac:dyDescent="0.2">
      <c r="A25" s="108">
        <v>19</v>
      </c>
      <c r="B25" s="101" t="s">
        <v>85</v>
      </c>
      <c r="C25" s="93">
        <v>0</v>
      </c>
      <c r="D25" s="45">
        <v>0</v>
      </c>
      <c r="E25" s="46">
        <v>0</v>
      </c>
      <c r="F25" s="46">
        <v>304</v>
      </c>
      <c r="G25" s="79">
        <f t="shared" si="0"/>
        <v>304</v>
      </c>
      <c r="H25" s="85">
        <f>G25/G30</f>
        <v>2.414614773629865E-2</v>
      </c>
    </row>
    <row r="26" spans="1:8" ht="39" customHeight="1" x14ac:dyDescent="0.2">
      <c r="A26" s="109">
        <v>20</v>
      </c>
      <c r="B26" s="101" t="s">
        <v>86</v>
      </c>
      <c r="C26" s="93">
        <v>0</v>
      </c>
      <c r="D26" s="45">
        <v>0</v>
      </c>
      <c r="E26" s="46">
        <v>0</v>
      </c>
      <c r="F26" s="46">
        <v>12</v>
      </c>
      <c r="G26" s="82">
        <f t="shared" si="0"/>
        <v>12</v>
      </c>
      <c r="H26" s="85">
        <f>G26/G30</f>
        <v>9.5313741064336779E-4</v>
      </c>
    </row>
    <row r="27" spans="1:8" ht="15" customHeight="1" x14ac:dyDescent="0.2">
      <c r="A27" s="108">
        <v>21</v>
      </c>
      <c r="B27" s="101" t="s">
        <v>87</v>
      </c>
      <c r="C27" s="93">
        <v>0</v>
      </c>
      <c r="D27" s="45">
        <v>0</v>
      </c>
      <c r="E27" s="46">
        <v>0</v>
      </c>
      <c r="F27" s="46">
        <v>11</v>
      </c>
      <c r="G27" s="79">
        <f t="shared" si="0"/>
        <v>11</v>
      </c>
      <c r="H27" s="85">
        <f>G27/G30</f>
        <v>8.7370929308975382E-4</v>
      </c>
    </row>
    <row r="28" spans="1:8" ht="15" customHeight="1" x14ac:dyDescent="0.2">
      <c r="A28" s="108">
        <v>22</v>
      </c>
      <c r="B28" s="102" t="s">
        <v>88</v>
      </c>
      <c r="C28" s="93">
        <v>0</v>
      </c>
      <c r="D28" s="45">
        <v>0</v>
      </c>
      <c r="E28" s="46">
        <v>7</v>
      </c>
      <c r="F28" s="46">
        <v>2302</v>
      </c>
      <c r="G28" s="79">
        <f t="shared" si="0"/>
        <v>2309</v>
      </c>
      <c r="H28" s="85">
        <f>G28/G30</f>
        <v>0.18339952343129468</v>
      </c>
    </row>
    <row r="29" spans="1:8" ht="15" customHeight="1" thickBot="1" x14ac:dyDescent="0.25">
      <c r="A29" s="108">
        <v>23</v>
      </c>
      <c r="B29" s="103" t="s">
        <v>89</v>
      </c>
      <c r="C29" s="93"/>
      <c r="D29" s="50"/>
      <c r="E29" s="51">
        <v>3</v>
      </c>
      <c r="F29" s="51"/>
      <c r="G29" s="82">
        <f t="shared" si="0"/>
        <v>3</v>
      </c>
      <c r="H29" s="117">
        <f>G29/G30</f>
        <v>2.3828435266084195E-4</v>
      </c>
    </row>
    <row r="30" spans="1:8" ht="15" customHeight="1" thickBot="1" x14ac:dyDescent="0.25">
      <c r="A30" s="110"/>
      <c r="B30" s="96" t="s">
        <v>6</v>
      </c>
      <c r="C30" s="95">
        <f t="shared" ref="C30:H30" si="1">SUM(C7:C29)</f>
        <v>0</v>
      </c>
      <c r="D30" s="52">
        <f t="shared" si="1"/>
        <v>2</v>
      </c>
      <c r="E30" s="52">
        <f t="shared" si="1"/>
        <v>178</v>
      </c>
      <c r="F30" s="52">
        <f t="shared" si="1"/>
        <v>12410</v>
      </c>
      <c r="G30" s="61">
        <f t="shared" si="1"/>
        <v>12590</v>
      </c>
      <c r="H30" s="116">
        <f t="shared" si="1"/>
        <v>0.99999999999999989</v>
      </c>
    </row>
    <row r="31" spans="1:8" x14ac:dyDescent="0.2">
      <c r="A31" s="55"/>
      <c r="B31" s="56"/>
      <c r="C31" s="57"/>
      <c r="D31" s="57"/>
      <c r="E31" s="57"/>
      <c r="F31" s="57"/>
      <c r="G31" s="57"/>
    </row>
    <row r="32" spans="1:8" x14ac:dyDescent="0.2">
      <c r="A32" s="129" t="s">
        <v>150</v>
      </c>
      <c r="B32" s="30"/>
      <c r="F32" s="64" t="s">
        <v>12</v>
      </c>
    </row>
    <row r="33" spans="1:6" x14ac:dyDescent="0.2">
      <c r="A33" s="479">
        <v>44880</v>
      </c>
      <c r="B33" s="479"/>
      <c r="F33" s="64" t="s">
        <v>90</v>
      </c>
    </row>
  </sheetData>
  <mergeCells count="8">
    <mergeCell ref="A33:B33"/>
    <mergeCell ref="A2:G2"/>
    <mergeCell ref="A3:C3"/>
    <mergeCell ref="C4:H4"/>
    <mergeCell ref="C5:D5"/>
    <mergeCell ref="E5:F5"/>
    <mergeCell ref="G5:G6"/>
    <mergeCell ref="H5:H6"/>
  </mergeCells>
  <pageMargins left="0.11811023622047245" right="0.11811023622047245" top="0.35433070866141736" bottom="0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4"/>
  <sheetViews>
    <sheetView topLeftCell="A7" zoomScaleNormal="100" workbookViewId="0">
      <selection activeCell="J39" sqref="J39"/>
    </sheetView>
  </sheetViews>
  <sheetFormatPr defaultRowHeight="12.75" x14ac:dyDescent="0.2"/>
  <cols>
    <col min="1" max="1" width="5.42578125" customWidth="1"/>
    <col min="2" max="2" width="53.28515625" customWidth="1"/>
    <col min="3" max="3" width="13.28515625" customWidth="1"/>
    <col min="4" max="7" width="12.7109375" customWidth="1"/>
    <col min="8" max="8" width="11.140625" customWidth="1"/>
  </cols>
  <sheetData>
    <row r="1" spans="1:8" x14ac:dyDescent="0.2">
      <c r="A1" s="71" t="s">
        <v>108</v>
      </c>
      <c r="B1" s="19"/>
    </row>
    <row r="2" spans="1:8" ht="30.75" customHeight="1" x14ac:dyDescent="0.25">
      <c r="A2" s="484" t="s">
        <v>155</v>
      </c>
      <c r="B2" s="484"/>
      <c r="C2" s="484"/>
      <c r="D2" s="484"/>
      <c r="E2" s="484"/>
      <c r="F2" s="484"/>
      <c r="G2" s="484"/>
    </row>
    <row r="3" spans="1:8" ht="11.25" customHeight="1" thickBot="1" x14ac:dyDescent="0.3">
      <c r="A3" s="443"/>
      <c r="B3" s="443"/>
      <c r="C3" s="443"/>
    </row>
    <row r="4" spans="1:8" ht="14.25" customHeight="1" x14ac:dyDescent="0.2">
      <c r="A4" s="105"/>
      <c r="B4" s="97"/>
      <c r="C4" s="457" t="s">
        <v>59</v>
      </c>
      <c r="D4" s="446"/>
      <c r="E4" s="446"/>
      <c r="F4" s="446"/>
      <c r="G4" s="446"/>
      <c r="H4" s="447"/>
    </row>
    <row r="5" spans="1:8" ht="13.5" customHeight="1" x14ac:dyDescent="0.2">
      <c r="A5" s="106" t="s">
        <v>60</v>
      </c>
      <c r="B5" s="98" t="s">
        <v>61</v>
      </c>
      <c r="C5" s="458" t="s">
        <v>62</v>
      </c>
      <c r="D5" s="449"/>
      <c r="E5" s="450" t="s">
        <v>63</v>
      </c>
      <c r="F5" s="450"/>
      <c r="G5" s="451" t="s">
        <v>6</v>
      </c>
      <c r="H5" s="481" t="s">
        <v>110</v>
      </c>
    </row>
    <row r="6" spans="1:8" ht="24" customHeight="1" thickBot="1" x14ac:dyDescent="0.25">
      <c r="A6" s="99"/>
      <c r="B6" s="99"/>
      <c r="C6" s="112" t="s">
        <v>64</v>
      </c>
      <c r="D6" s="81" t="s">
        <v>65</v>
      </c>
      <c r="E6" s="81" t="s">
        <v>65</v>
      </c>
      <c r="F6" s="81" t="s">
        <v>66</v>
      </c>
      <c r="G6" s="480"/>
      <c r="H6" s="482"/>
    </row>
    <row r="7" spans="1:8" ht="14.25" customHeight="1" x14ac:dyDescent="0.2">
      <c r="A7" s="107">
        <v>1</v>
      </c>
      <c r="B7" s="100" t="s">
        <v>67</v>
      </c>
      <c r="C7" s="91">
        <v>0</v>
      </c>
      <c r="D7" s="62">
        <v>0</v>
      </c>
      <c r="E7" s="68">
        <v>0</v>
      </c>
      <c r="F7" s="68">
        <v>73</v>
      </c>
      <c r="G7" s="62">
        <f>SUM(C7+D7+E7+F7)</f>
        <v>73</v>
      </c>
      <c r="H7" s="111">
        <f>G7/G30</f>
        <v>7.5483403991314238E-3</v>
      </c>
    </row>
    <row r="8" spans="1:8" ht="14.25" customHeight="1" x14ac:dyDescent="0.2">
      <c r="A8" s="108">
        <v>2</v>
      </c>
      <c r="B8" s="101" t="s">
        <v>68</v>
      </c>
      <c r="C8" s="92">
        <v>0</v>
      </c>
      <c r="D8" s="45">
        <v>0</v>
      </c>
      <c r="E8" s="46">
        <v>0</v>
      </c>
      <c r="F8" s="46">
        <v>4</v>
      </c>
      <c r="G8" s="45">
        <f>SUM(C8+D8+E8+F8)</f>
        <v>4</v>
      </c>
      <c r="H8" s="85">
        <f>G8/G30</f>
        <v>4.1360769310309171E-4</v>
      </c>
    </row>
    <row r="9" spans="1:8" ht="12.75" customHeight="1" x14ac:dyDescent="0.2">
      <c r="A9" s="108">
        <v>3</v>
      </c>
      <c r="B9" s="101" t="s">
        <v>69</v>
      </c>
      <c r="C9" s="92">
        <v>1</v>
      </c>
      <c r="D9" s="45">
        <v>0</v>
      </c>
      <c r="E9" s="46">
        <v>0</v>
      </c>
      <c r="F9" s="46">
        <v>537</v>
      </c>
      <c r="G9" s="45">
        <f t="shared" ref="G9:G29" si="0">SUM(C9+D9+E9+F9)</f>
        <v>538</v>
      </c>
      <c r="H9" s="85">
        <f>G9/G30</f>
        <v>5.5630234722365834E-2</v>
      </c>
    </row>
    <row r="10" spans="1:8" ht="15" customHeight="1" x14ac:dyDescent="0.2">
      <c r="A10" s="108">
        <v>4</v>
      </c>
      <c r="B10" s="101" t="s">
        <v>70</v>
      </c>
      <c r="C10" s="93">
        <v>0</v>
      </c>
      <c r="D10" s="48">
        <v>0</v>
      </c>
      <c r="E10" s="49">
        <v>0</v>
      </c>
      <c r="F10" s="41">
        <v>8</v>
      </c>
      <c r="G10" s="40">
        <f t="shared" si="0"/>
        <v>8</v>
      </c>
      <c r="H10" s="85">
        <f>G10/G30</f>
        <v>8.2721538620618342E-4</v>
      </c>
    </row>
    <row r="11" spans="1:8" ht="24" customHeight="1" x14ac:dyDescent="0.2">
      <c r="A11" s="108">
        <v>5</v>
      </c>
      <c r="B11" s="101" t="s">
        <v>71</v>
      </c>
      <c r="C11" s="93">
        <v>0</v>
      </c>
      <c r="D11" s="45">
        <v>0</v>
      </c>
      <c r="E11" s="46">
        <v>0</v>
      </c>
      <c r="F11" s="46">
        <v>18</v>
      </c>
      <c r="G11" s="40">
        <f t="shared" si="0"/>
        <v>18</v>
      </c>
      <c r="H11" s="85">
        <f>G11/G30</f>
        <v>1.8612346189639127E-3</v>
      </c>
    </row>
    <row r="12" spans="1:8" ht="12.75" customHeight="1" x14ac:dyDescent="0.2">
      <c r="A12" s="108">
        <v>6</v>
      </c>
      <c r="B12" s="101" t="s">
        <v>72</v>
      </c>
      <c r="C12" s="93">
        <v>0</v>
      </c>
      <c r="D12" s="40">
        <v>0</v>
      </c>
      <c r="E12" s="41">
        <v>0</v>
      </c>
      <c r="F12" s="41">
        <v>635</v>
      </c>
      <c r="G12" s="40">
        <f t="shared" si="0"/>
        <v>635</v>
      </c>
      <c r="H12" s="85">
        <f>G12/G30</f>
        <v>6.566022128011581E-2</v>
      </c>
    </row>
    <row r="13" spans="1:8" ht="24" customHeight="1" x14ac:dyDescent="0.2">
      <c r="A13" s="108">
        <v>7</v>
      </c>
      <c r="B13" s="101" t="s">
        <v>73</v>
      </c>
      <c r="C13" s="93">
        <v>0</v>
      </c>
      <c r="D13" s="40">
        <v>0</v>
      </c>
      <c r="E13" s="41">
        <v>0</v>
      </c>
      <c r="F13" s="41">
        <v>1504</v>
      </c>
      <c r="G13" s="40">
        <f t="shared" si="0"/>
        <v>1504</v>
      </c>
      <c r="H13" s="85">
        <f>G13/G30</f>
        <v>0.15551649260676248</v>
      </c>
    </row>
    <row r="14" spans="1:8" ht="14.25" customHeight="1" x14ac:dyDescent="0.2">
      <c r="A14" s="108">
        <v>8</v>
      </c>
      <c r="B14" s="101" t="s">
        <v>74</v>
      </c>
      <c r="C14" s="93">
        <v>0</v>
      </c>
      <c r="D14" s="40">
        <v>0</v>
      </c>
      <c r="E14" s="40">
        <v>1</v>
      </c>
      <c r="F14" s="41">
        <v>266</v>
      </c>
      <c r="G14" s="40">
        <f t="shared" si="0"/>
        <v>267</v>
      </c>
      <c r="H14" s="85">
        <f>G14/G30</f>
        <v>2.7608313514631371E-2</v>
      </c>
    </row>
    <row r="15" spans="1:8" ht="24" customHeight="1" x14ac:dyDescent="0.2">
      <c r="A15" s="108">
        <v>9</v>
      </c>
      <c r="B15" s="101" t="s">
        <v>75</v>
      </c>
      <c r="C15" s="93">
        <v>0</v>
      </c>
      <c r="D15" s="45">
        <v>3</v>
      </c>
      <c r="E15" s="40">
        <v>135</v>
      </c>
      <c r="F15" s="46">
        <v>803</v>
      </c>
      <c r="G15" s="40">
        <f t="shared" si="0"/>
        <v>941</v>
      </c>
      <c r="H15" s="85">
        <f>G15/G30</f>
        <v>9.7301209802502328E-2</v>
      </c>
    </row>
    <row r="16" spans="1:8" ht="15" customHeight="1" x14ac:dyDescent="0.2">
      <c r="A16" s="108">
        <v>10</v>
      </c>
      <c r="B16" s="101" t="s">
        <v>76</v>
      </c>
      <c r="C16" s="93">
        <v>0</v>
      </c>
      <c r="D16" s="45">
        <v>0</v>
      </c>
      <c r="E16" s="46">
        <v>0</v>
      </c>
      <c r="F16" s="46">
        <v>315</v>
      </c>
      <c r="G16" s="45">
        <f t="shared" si="0"/>
        <v>315</v>
      </c>
      <c r="H16" s="85">
        <f>G16/G30</f>
        <v>3.2571605831868473E-2</v>
      </c>
    </row>
    <row r="17" spans="1:8" ht="15" customHeight="1" x14ac:dyDescent="0.2">
      <c r="A17" s="108">
        <v>11</v>
      </c>
      <c r="B17" s="101" t="s">
        <v>77</v>
      </c>
      <c r="C17" s="93">
        <v>0</v>
      </c>
      <c r="D17" s="45">
        <v>0</v>
      </c>
      <c r="E17" s="46">
        <v>0</v>
      </c>
      <c r="F17" s="41">
        <v>1006</v>
      </c>
      <c r="G17" s="40">
        <f t="shared" si="0"/>
        <v>1006</v>
      </c>
      <c r="H17" s="85">
        <f>G17/G30</f>
        <v>0.10402233481542757</v>
      </c>
    </row>
    <row r="18" spans="1:8" ht="15" customHeight="1" x14ac:dyDescent="0.2">
      <c r="A18" s="108">
        <v>12</v>
      </c>
      <c r="B18" s="101" t="s">
        <v>78</v>
      </c>
      <c r="C18" s="93">
        <v>0</v>
      </c>
      <c r="D18" s="45">
        <v>0</v>
      </c>
      <c r="E18" s="46">
        <v>2</v>
      </c>
      <c r="F18" s="46">
        <v>77</v>
      </c>
      <c r="G18" s="45">
        <f t="shared" si="0"/>
        <v>79</v>
      </c>
      <c r="H18" s="85">
        <f>G18/G30</f>
        <v>8.1687519387860612E-3</v>
      </c>
    </row>
    <row r="19" spans="1:8" ht="15" customHeight="1" x14ac:dyDescent="0.2">
      <c r="A19" s="108">
        <v>13</v>
      </c>
      <c r="B19" s="101" t="s">
        <v>79</v>
      </c>
      <c r="C19" s="93">
        <v>0</v>
      </c>
      <c r="D19" s="45">
        <v>0</v>
      </c>
      <c r="E19" s="46">
        <v>0</v>
      </c>
      <c r="F19" s="46">
        <v>662</v>
      </c>
      <c r="G19" s="45">
        <f t="shared" si="0"/>
        <v>662</v>
      </c>
      <c r="H19" s="85">
        <f>G19/G30</f>
        <v>6.8452073208561684E-2</v>
      </c>
    </row>
    <row r="20" spans="1:8" ht="14.25" customHeight="1" x14ac:dyDescent="0.2">
      <c r="A20" s="108">
        <v>14</v>
      </c>
      <c r="B20" s="101" t="s">
        <v>80</v>
      </c>
      <c r="C20" s="93">
        <v>0</v>
      </c>
      <c r="D20" s="45">
        <v>0</v>
      </c>
      <c r="E20" s="46">
        <v>0</v>
      </c>
      <c r="F20" s="46">
        <v>365</v>
      </c>
      <c r="G20" s="45">
        <f t="shared" si="0"/>
        <v>365</v>
      </c>
      <c r="H20" s="85">
        <f>G20/G30</f>
        <v>3.7741701995657122E-2</v>
      </c>
    </row>
    <row r="21" spans="1:8" ht="13.5" customHeight="1" x14ac:dyDescent="0.2">
      <c r="A21" s="109">
        <v>15</v>
      </c>
      <c r="B21" s="101" t="s">
        <v>81</v>
      </c>
      <c r="C21" s="93">
        <v>0</v>
      </c>
      <c r="D21" s="45">
        <v>0</v>
      </c>
      <c r="E21" s="46">
        <v>0</v>
      </c>
      <c r="F21" s="46">
        <v>490</v>
      </c>
      <c r="G21" s="45">
        <f t="shared" si="0"/>
        <v>490</v>
      </c>
      <c r="H21" s="85">
        <f>G21/G30</f>
        <v>5.0666942405128736E-2</v>
      </c>
    </row>
    <row r="22" spans="1:8" ht="15" customHeight="1" x14ac:dyDescent="0.2">
      <c r="A22" s="108">
        <v>16</v>
      </c>
      <c r="B22" s="101" t="s">
        <v>82</v>
      </c>
      <c r="C22" s="93">
        <v>0</v>
      </c>
      <c r="D22" s="45">
        <v>0</v>
      </c>
      <c r="E22" s="46">
        <v>0</v>
      </c>
      <c r="F22" s="46">
        <v>453</v>
      </c>
      <c r="G22" s="40">
        <f t="shared" si="0"/>
        <v>453</v>
      </c>
      <c r="H22" s="85">
        <f>G22/G30</f>
        <v>4.6841071243925135E-2</v>
      </c>
    </row>
    <row r="23" spans="1:8" ht="24" customHeight="1" x14ac:dyDescent="0.2">
      <c r="A23" s="109">
        <v>17</v>
      </c>
      <c r="B23" s="101" t="s">
        <v>83</v>
      </c>
      <c r="C23" s="93">
        <v>0</v>
      </c>
      <c r="D23" s="45">
        <v>0</v>
      </c>
      <c r="E23" s="46">
        <v>0</v>
      </c>
      <c r="F23" s="46">
        <v>280</v>
      </c>
      <c r="G23" s="45">
        <f t="shared" si="0"/>
        <v>280</v>
      </c>
      <c r="H23" s="85">
        <f>G23/G30</f>
        <v>2.8952538517216419E-2</v>
      </c>
    </row>
    <row r="24" spans="1:8" ht="17.25" customHeight="1" x14ac:dyDescent="0.2">
      <c r="A24" s="108">
        <v>18</v>
      </c>
      <c r="B24" s="101" t="s">
        <v>84</v>
      </c>
      <c r="C24" s="93">
        <v>0</v>
      </c>
      <c r="D24" s="45">
        <v>1</v>
      </c>
      <c r="E24" s="46">
        <v>0</v>
      </c>
      <c r="F24" s="46">
        <v>138</v>
      </c>
      <c r="G24" s="45">
        <f t="shared" si="0"/>
        <v>139</v>
      </c>
      <c r="H24" s="85">
        <f>G24/G30</f>
        <v>1.4372867335332436E-2</v>
      </c>
    </row>
    <row r="25" spans="1:8" ht="15.75" customHeight="1" x14ac:dyDescent="0.2">
      <c r="A25" s="108">
        <v>19</v>
      </c>
      <c r="B25" s="101" t="s">
        <v>85</v>
      </c>
      <c r="C25" s="93">
        <v>0</v>
      </c>
      <c r="D25" s="45">
        <v>0</v>
      </c>
      <c r="E25" s="46">
        <v>0</v>
      </c>
      <c r="F25" s="46">
        <v>200</v>
      </c>
      <c r="G25" s="45">
        <f t="shared" si="0"/>
        <v>200</v>
      </c>
      <c r="H25" s="85">
        <f>G25/G30</f>
        <v>2.0680384655154586E-2</v>
      </c>
    </row>
    <row r="26" spans="1:8" ht="24" customHeight="1" x14ac:dyDescent="0.2">
      <c r="A26" s="109">
        <v>20</v>
      </c>
      <c r="B26" s="101" t="s">
        <v>86</v>
      </c>
      <c r="C26" s="93">
        <v>0</v>
      </c>
      <c r="D26" s="45">
        <v>0</v>
      </c>
      <c r="E26" s="46">
        <v>0</v>
      </c>
      <c r="F26" s="46">
        <v>17</v>
      </c>
      <c r="G26" s="50">
        <f t="shared" si="0"/>
        <v>17</v>
      </c>
      <c r="H26" s="85">
        <f>G26/G30</f>
        <v>1.7578326956881399E-3</v>
      </c>
    </row>
    <row r="27" spans="1:8" ht="16.5" customHeight="1" x14ac:dyDescent="0.2">
      <c r="A27" s="108">
        <v>21</v>
      </c>
      <c r="B27" s="101" t="s">
        <v>87</v>
      </c>
      <c r="C27" s="93">
        <v>0</v>
      </c>
      <c r="D27" s="45">
        <v>0</v>
      </c>
      <c r="E27" s="46">
        <v>0</v>
      </c>
      <c r="F27" s="46">
        <v>10</v>
      </c>
      <c r="G27" s="45">
        <f t="shared" si="0"/>
        <v>10</v>
      </c>
      <c r="H27" s="85">
        <f>G27/G30</f>
        <v>1.0340192327577293E-3</v>
      </c>
    </row>
    <row r="28" spans="1:8" ht="14.25" customHeight="1" x14ac:dyDescent="0.2">
      <c r="A28" s="108">
        <v>22</v>
      </c>
      <c r="B28" s="102" t="s">
        <v>88</v>
      </c>
      <c r="C28" s="93">
        <v>0</v>
      </c>
      <c r="D28" s="45">
        <v>0</v>
      </c>
      <c r="E28" s="46">
        <v>6</v>
      </c>
      <c r="F28" s="46">
        <v>1660</v>
      </c>
      <c r="G28" s="45">
        <f t="shared" si="0"/>
        <v>1666</v>
      </c>
      <c r="H28" s="85">
        <f>G28/G30</f>
        <v>0.17226760417743769</v>
      </c>
    </row>
    <row r="29" spans="1:8" ht="15" customHeight="1" thickBot="1" x14ac:dyDescent="0.25">
      <c r="A29" s="110">
        <v>23</v>
      </c>
      <c r="B29" s="122" t="s">
        <v>89</v>
      </c>
      <c r="C29" s="93">
        <v>0</v>
      </c>
      <c r="D29" s="69">
        <v>0</v>
      </c>
      <c r="E29" s="76">
        <v>0</v>
      </c>
      <c r="F29" s="76">
        <v>1</v>
      </c>
      <c r="G29" s="69">
        <f t="shared" si="0"/>
        <v>1</v>
      </c>
      <c r="H29" s="117">
        <f>G29/G30</f>
        <v>1.0340192327577293E-4</v>
      </c>
    </row>
    <row r="30" spans="1:8" ht="24" customHeight="1" thickBot="1" x14ac:dyDescent="0.25">
      <c r="A30" s="483" t="s">
        <v>6</v>
      </c>
      <c r="B30" s="483"/>
      <c r="C30" s="119">
        <f t="shared" ref="C30:H30" si="1">SUM(C7:C29)</f>
        <v>1</v>
      </c>
      <c r="D30" s="119">
        <f t="shared" si="1"/>
        <v>4</v>
      </c>
      <c r="E30" s="74">
        <f t="shared" si="1"/>
        <v>144</v>
      </c>
      <c r="F30" s="74">
        <f>SUM(F7:F29)</f>
        <v>9522</v>
      </c>
      <c r="G30" s="75">
        <f t="shared" si="1"/>
        <v>9671</v>
      </c>
      <c r="H30" s="118">
        <f t="shared" si="1"/>
        <v>0.99999999999999989</v>
      </c>
    </row>
    <row r="31" spans="1:8" x14ac:dyDescent="0.2">
      <c r="A31" s="55"/>
      <c r="B31" s="56"/>
      <c r="C31" s="57"/>
      <c r="D31" s="57"/>
      <c r="E31" s="57"/>
      <c r="F31" s="57"/>
      <c r="G31" s="57"/>
    </row>
    <row r="32" spans="1:8" x14ac:dyDescent="0.2">
      <c r="A32" s="30"/>
      <c r="B32" s="30"/>
      <c r="F32" s="64" t="s">
        <v>12</v>
      </c>
    </row>
    <row r="33" spans="1:6" x14ac:dyDescent="0.2">
      <c r="A33" s="479">
        <v>44910</v>
      </c>
      <c r="B33" s="479"/>
      <c r="F33" s="64" t="s">
        <v>90</v>
      </c>
    </row>
    <row r="34" spans="1:6" x14ac:dyDescent="0.2">
      <c r="B34" s="77"/>
    </row>
  </sheetData>
  <mergeCells count="9">
    <mergeCell ref="H5:H6"/>
    <mergeCell ref="C4:H4"/>
    <mergeCell ref="A33:B33"/>
    <mergeCell ref="A30:B30"/>
    <mergeCell ref="A2:G2"/>
    <mergeCell ref="A3:C3"/>
    <mergeCell ref="C5:D5"/>
    <mergeCell ref="E5:F5"/>
    <mergeCell ref="G5:G6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4"/>
  <sheetViews>
    <sheetView zoomScale="90" zoomScaleNormal="90" workbookViewId="0">
      <selection activeCell="A34" sqref="A34"/>
    </sheetView>
  </sheetViews>
  <sheetFormatPr defaultRowHeight="12.75" x14ac:dyDescent="0.2"/>
  <cols>
    <col min="1" max="1" width="5.42578125" customWidth="1"/>
    <col min="2" max="2" width="53.42578125" customWidth="1"/>
    <col min="3" max="7" width="12.7109375" customWidth="1"/>
    <col min="8" max="8" width="12.28515625" customWidth="1"/>
    <col min="11" max="13" width="11.5703125" bestFit="1" customWidth="1"/>
  </cols>
  <sheetData>
    <row r="1" spans="1:11" x14ac:dyDescent="0.2">
      <c r="A1" s="71" t="s">
        <v>109</v>
      </c>
      <c r="B1" s="19"/>
    </row>
    <row r="2" spans="1:11" ht="30.75" customHeight="1" x14ac:dyDescent="0.25">
      <c r="A2" s="484" t="s">
        <v>156</v>
      </c>
      <c r="B2" s="484"/>
      <c r="C2" s="484"/>
      <c r="D2" s="484"/>
      <c r="E2" s="484"/>
      <c r="F2" s="484"/>
      <c r="G2" s="484"/>
    </row>
    <row r="3" spans="1:11" ht="11.25" customHeight="1" thickBot="1" x14ac:dyDescent="0.3">
      <c r="A3" s="443"/>
      <c r="B3" s="443"/>
      <c r="C3" s="443"/>
    </row>
    <row r="4" spans="1:11" ht="14.25" customHeight="1" x14ac:dyDescent="0.2">
      <c r="A4" s="105"/>
      <c r="B4" s="97"/>
      <c r="C4" s="457" t="s">
        <v>59</v>
      </c>
      <c r="D4" s="446"/>
      <c r="E4" s="446"/>
      <c r="F4" s="446"/>
      <c r="G4" s="446"/>
      <c r="H4" s="447"/>
    </row>
    <row r="5" spans="1:11" ht="13.5" customHeight="1" x14ac:dyDescent="0.2">
      <c r="A5" s="106" t="s">
        <v>60</v>
      </c>
      <c r="B5" s="98" t="s">
        <v>61</v>
      </c>
      <c r="C5" s="458" t="s">
        <v>62</v>
      </c>
      <c r="D5" s="449"/>
      <c r="E5" s="450" t="s">
        <v>63</v>
      </c>
      <c r="F5" s="450"/>
      <c r="G5" s="451" t="s">
        <v>6</v>
      </c>
      <c r="H5" s="481" t="s">
        <v>110</v>
      </c>
    </row>
    <row r="6" spans="1:11" ht="24" customHeight="1" thickBot="1" x14ac:dyDescent="0.25">
      <c r="A6" s="104"/>
      <c r="B6" s="99"/>
      <c r="C6" s="112" t="s">
        <v>64</v>
      </c>
      <c r="D6" s="81" t="s">
        <v>65</v>
      </c>
      <c r="E6" s="81" t="s">
        <v>65</v>
      </c>
      <c r="F6" s="81" t="s">
        <v>66</v>
      </c>
      <c r="G6" s="480"/>
      <c r="H6" s="482"/>
    </row>
    <row r="7" spans="1:11" ht="14.25" customHeight="1" x14ac:dyDescent="0.2">
      <c r="A7" s="120">
        <v>1</v>
      </c>
      <c r="B7" s="100" t="s">
        <v>67</v>
      </c>
      <c r="C7" s="91">
        <v>0</v>
      </c>
      <c r="D7" s="62">
        <v>0</v>
      </c>
      <c r="E7" s="68">
        <v>0</v>
      </c>
      <c r="F7" s="68">
        <v>60</v>
      </c>
      <c r="G7" s="60">
        <f t="shared" ref="G7:G29" si="0">SUM(C7:F7)</f>
        <v>60</v>
      </c>
      <c r="H7" s="84">
        <f>G7/G30</f>
        <v>3.7220843672456576E-3</v>
      </c>
    </row>
    <row r="8" spans="1:11" ht="14.25" customHeight="1" x14ac:dyDescent="0.2">
      <c r="A8" s="108">
        <v>2</v>
      </c>
      <c r="B8" s="101" t="s">
        <v>68</v>
      </c>
      <c r="C8" s="91">
        <v>0</v>
      </c>
      <c r="D8" s="45">
        <v>0</v>
      </c>
      <c r="E8" s="46">
        <v>0</v>
      </c>
      <c r="F8" s="46">
        <v>7</v>
      </c>
      <c r="G8" s="60">
        <f t="shared" si="0"/>
        <v>7</v>
      </c>
      <c r="H8" s="85">
        <f>G8/G30</f>
        <v>4.3424317617866005E-4</v>
      </c>
      <c r="K8" s="316"/>
    </row>
    <row r="9" spans="1:11" ht="12.75" customHeight="1" x14ac:dyDescent="0.2">
      <c r="A9" s="108">
        <v>3</v>
      </c>
      <c r="B9" s="101" t="s">
        <v>69</v>
      </c>
      <c r="C9" s="91">
        <v>6</v>
      </c>
      <c r="D9" s="45">
        <v>0</v>
      </c>
      <c r="E9" s="46">
        <v>0</v>
      </c>
      <c r="F9" s="46">
        <v>611</v>
      </c>
      <c r="G9" s="79">
        <f t="shared" si="0"/>
        <v>617</v>
      </c>
      <c r="H9" s="85">
        <f>G9/G30</f>
        <v>3.8275434243176178E-2</v>
      </c>
      <c r="K9" s="316"/>
    </row>
    <row r="10" spans="1:11" ht="25.5" customHeight="1" x14ac:dyDescent="0.2">
      <c r="A10" s="108">
        <v>4</v>
      </c>
      <c r="B10" s="101" t="s">
        <v>70</v>
      </c>
      <c r="C10" s="91">
        <v>0</v>
      </c>
      <c r="D10" s="48">
        <v>0</v>
      </c>
      <c r="E10" s="49">
        <v>0</v>
      </c>
      <c r="F10" s="41">
        <v>9</v>
      </c>
      <c r="G10" s="80">
        <f t="shared" si="0"/>
        <v>9</v>
      </c>
      <c r="H10" s="85">
        <f>G10/G30</f>
        <v>5.5831265508684863E-4</v>
      </c>
    </row>
    <row r="11" spans="1:11" ht="24" customHeight="1" x14ac:dyDescent="0.2">
      <c r="A11" s="108">
        <v>5</v>
      </c>
      <c r="B11" s="101" t="s">
        <v>71</v>
      </c>
      <c r="C11" s="91">
        <v>0</v>
      </c>
      <c r="D11" s="45">
        <v>0</v>
      </c>
      <c r="E11" s="46">
        <v>0</v>
      </c>
      <c r="F11" s="46">
        <v>16</v>
      </c>
      <c r="G11" s="80">
        <f t="shared" si="0"/>
        <v>16</v>
      </c>
      <c r="H11" s="85">
        <f>G11/G30</f>
        <v>9.9255583126550868E-4</v>
      </c>
    </row>
    <row r="12" spans="1:11" ht="12.75" customHeight="1" x14ac:dyDescent="0.2">
      <c r="A12" s="108">
        <v>6</v>
      </c>
      <c r="B12" s="101" t="s">
        <v>72</v>
      </c>
      <c r="C12" s="91">
        <v>0</v>
      </c>
      <c r="D12" s="40">
        <v>1</v>
      </c>
      <c r="E12" s="41">
        <v>0</v>
      </c>
      <c r="F12" s="41">
        <v>646</v>
      </c>
      <c r="G12" s="80">
        <f t="shared" si="0"/>
        <v>647</v>
      </c>
      <c r="H12" s="85">
        <f>G12/G30</f>
        <v>4.013647642679901E-2</v>
      </c>
    </row>
    <row r="13" spans="1:11" ht="24" customHeight="1" x14ac:dyDescent="0.2">
      <c r="A13" s="108">
        <v>7</v>
      </c>
      <c r="B13" s="101" t="s">
        <v>73</v>
      </c>
      <c r="C13" s="91">
        <v>0</v>
      </c>
      <c r="D13" s="40">
        <v>189</v>
      </c>
      <c r="E13" s="41">
        <v>0</v>
      </c>
      <c r="F13" s="41">
        <v>1688</v>
      </c>
      <c r="G13" s="80">
        <f t="shared" si="0"/>
        <v>1877</v>
      </c>
      <c r="H13" s="85">
        <f>G13/G30</f>
        <v>0.11643920595533498</v>
      </c>
    </row>
    <row r="14" spans="1:11" ht="14.25" customHeight="1" x14ac:dyDescent="0.2">
      <c r="A14" s="108">
        <v>8</v>
      </c>
      <c r="B14" s="101" t="s">
        <v>74</v>
      </c>
      <c r="C14" s="91">
        <v>0</v>
      </c>
      <c r="D14" s="40">
        <v>45</v>
      </c>
      <c r="E14" s="40">
        <v>0</v>
      </c>
      <c r="F14" s="41">
        <v>473</v>
      </c>
      <c r="G14" s="80">
        <f t="shared" si="0"/>
        <v>518</v>
      </c>
      <c r="H14" s="85">
        <f>G14/G30</f>
        <v>3.2133995037220843E-2</v>
      </c>
    </row>
    <row r="15" spans="1:11" ht="24" customHeight="1" x14ac:dyDescent="0.2">
      <c r="A15" s="108">
        <v>9</v>
      </c>
      <c r="B15" s="101" t="s">
        <v>75</v>
      </c>
      <c r="C15" s="91">
        <v>0</v>
      </c>
      <c r="D15" s="45">
        <v>2628</v>
      </c>
      <c r="E15" s="40">
        <v>156</v>
      </c>
      <c r="F15" s="46">
        <v>3967</v>
      </c>
      <c r="G15" s="80">
        <f t="shared" si="0"/>
        <v>6751</v>
      </c>
      <c r="H15" s="85">
        <f>G15/G30</f>
        <v>0.41879652605459056</v>
      </c>
    </row>
    <row r="16" spans="1:11" ht="15" customHeight="1" x14ac:dyDescent="0.2">
      <c r="A16" s="108">
        <v>10</v>
      </c>
      <c r="B16" s="101" t="s">
        <v>76</v>
      </c>
      <c r="C16" s="91">
        <v>0</v>
      </c>
      <c r="D16" s="45">
        <v>0</v>
      </c>
      <c r="E16" s="46">
        <v>0</v>
      </c>
      <c r="F16" s="46">
        <v>318</v>
      </c>
      <c r="G16" s="79">
        <f t="shared" si="0"/>
        <v>318</v>
      </c>
      <c r="H16" s="85">
        <f>G16/G30</f>
        <v>1.9727047146401985E-2</v>
      </c>
    </row>
    <row r="17" spans="1:13" ht="15" customHeight="1" x14ac:dyDescent="0.2">
      <c r="A17" s="108">
        <v>11</v>
      </c>
      <c r="B17" s="101" t="s">
        <v>77</v>
      </c>
      <c r="C17" s="91">
        <v>0</v>
      </c>
      <c r="D17" s="45">
        <v>0</v>
      </c>
      <c r="E17" s="46">
        <v>0</v>
      </c>
      <c r="F17" s="41">
        <v>1017</v>
      </c>
      <c r="G17" s="80">
        <f t="shared" si="0"/>
        <v>1017</v>
      </c>
      <c r="H17" s="85">
        <f>G17/G30</f>
        <v>6.30893300248139E-2</v>
      </c>
    </row>
    <row r="18" spans="1:13" ht="15" customHeight="1" x14ac:dyDescent="0.2">
      <c r="A18" s="108">
        <v>12</v>
      </c>
      <c r="B18" s="101" t="s">
        <v>78</v>
      </c>
      <c r="C18" s="91">
        <v>0</v>
      </c>
      <c r="D18" s="45">
        <v>0</v>
      </c>
      <c r="E18" s="46">
        <v>1</v>
      </c>
      <c r="F18" s="46">
        <v>97</v>
      </c>
      <c r="G18" s="79">
        <f t="shared" si="0"/>
        <v>98</v>
      </c>
      <c r="H18" s="85">
        <f>G18/G30</f>
        <v>6.0794044665012405E-3</v>
      </c>
    </row>
    <row r="19" spans="1:13" ht="15" customHeight="1" x14ac:dyDescent="0.2">
      <c r="A19" s="108">
        <v>13</v>
      </c>
      <c r="B19" s="101" t="s">
        <v>79</v>
      </c>
      <c r="C19" s="91">
        <v>0</v>
      </c>
      <c r="D19" s="45">
        <v>0</v>
      </c>
      <c r="E19" s="46">
        <v>0</v>
      </c>
      <c r="F19" s="46">
        <v>655</v>
      </c>
      <c r="G19" s="79">
        <f t="shared" si="0"/>
        <v>655</v>
      </c>
      <c r="H19" s="85">
        <f>G19/G30</f>
        <v>4.0632754342431764E-2</v>
      </c>
    </row>
    <row r="20" spans="1:13" ht="14.25" customHeight="1" x14ac:dyDescent="0.2">
      <c r="A20" s="108">
        <v>14</v>
      </c>
      <c r="B20" s="101" t="s">
        <v>80</v>
      </c>
      <c r="C20" s="91">
        <v>0</v>
      </c>
      <c r="D20" s="45">
        <v>59</v>
      </c>
      <c r="E20" s="46">
        <v>0</v>
      </c>
      <c r="F20" s="46">
        <v>502</v>
      </c>
      <c r="G20" s="79">
        <f t="shared" si="0"/>
        <v>561</v>
      </c>
      <c r="H20" s="85">
        <f>G20/G30</f>
        <v>3.4801488833746896E-2</v>
      </c>
    </row>
    <row r="21" spans="1:13" ht="23.25" customHeight="1" x14ac:dyDescent="0.2">
      <c r="A21" s="109">
        <v>15</v>
      </c>
      <c r="B21" s="101" t="s">
        <v>81</v>
      </c>
      <c r="C21" s="91">
        <v>0</v>
      </c>
      <c r="D21" s="45">
        <v>0</v>
      </c>
      <c r="E21" s="46">
        <v>0</v>
      </c>
      <c r="F21" s="46">
        <v>457</v>
      </c>
      <c r="G21" s="79">
        <f t="shared" si="0"/>
        <v>457</v>
      </c>
      <c r="H21" s="85">
        <f>G21/G30</f>
        <v>2.8349875930521091E-2</v>
      </c>
      <c r="L21" s="131"/>
    </row>
    <row r="22" spans="1:13" ht="15" customHeight="1" x14ac:dyDescent="0.2">
      <c r="A22" s="108">
        <v>16</v>
      </c>
      <c r="B22" s="101" t="s">
        <v>82</v>
      </c>
      <c r="C22" s="91">
        <v>0</v>
      </c>
      <c r="D22" s="45">
        <v>15</v>
      </c>
      <c r="E22" s="46">
        <v>0</v>
      </c>
      <c r="F22" s="46">
        <v>311</v>
      </c>
      <c r="G22" s="80">
        <f t="shared" si="0"/>
        <v>326</v>
      </c>
      <c r="H22" s="85">
        <f>G22/G30</f>
        <v>2.0223325062034739E-2</v>
      </c>
    </row>
    <row r="23" spans="1:13" ht="24" customHeight="1" x14ac:dyDescent="0.2">
      <c r="A23" s="109">
        <v>17</v>
      </c>
      <c r="B23" s="101" t="s">
        <v>83</v>
      </c>
      <c r="C23" s="91">
        <v>0</v>
      </c>
      <c r="D23" s="45">
        <v>0</v>
      </c>
      <c r="E23" s="46">
        <v>0</v>
      </c>
      <c r="F23" s="46">
        <v>279</v>
      </c>
      <c r="G23" s="79">
        <f t="shared" si="0"/>
        <v>279</v>
      </c>
      <c r="H23" s="85">
        <f>G23/G30</f>
        <v>1.7307692307692309E-2</v>
      </c>
    </row>
    <row r="24" spans="1:13" ht="17.25" customHeight="1" x14ac:dyDescent="0.2">
      <c r="A24" s="108">
        <v>18</v>
      </c>
      <c r="B24" s="101" t="s">
        <v>84</v>
      </c>
      <c r="C24" s="91">
        <v>0</v>
      </c>
      <c r="D24" s="45">
        <v>66</v>
      </c>
      <c r="E24" s="46">
        <v>0</v>
      </c>
      <c r="F24" s="46">
        <v>249</v>
      </c>
      <c r="G24" s="79">
        <f t="shared" si="0"/>
        <v>315</v>
      </c>
      <c r="H24" s="85">
        <f>G24/G30</f>
        <v>1.9540942928039703E-2</v>
      </c>
    </row>
    <row r="25" spans="1:13" ht="15.75" customHeight="1" x14ac:dyDescent="0.2">
      <c r="A25" s="108">
        <v>19</v>
      </c>
      <c r="B25" s="101" t="s">
        <v>85</v>
      </c>
      <c r="C25" s="91">
        <v>0</v>
      </c>
      <c r="D25" s="45">
        <v>7</v>
      </c>
      <c r="E25" s="46">
        <v>0</v>
      </c>
      <c r="F25" s="46">
        <v>250</v>
      </c>
      <c r="G25" s="79">
        <f t="shared" si="0"/>
        <v>257</v>
      </c>
      <c r="H25" s="85">
        <f>G25/G30</f>
        <v>1.5942928039702233E-2</v>
      </c>
    </row>
    <row r="26" spans="1:13" ht="24" customHeight="1" x14ac:dyDescent="0.2">
      <c r="A26" s="109">
        <v>20</v>
      </c>
      <c r="B26" s="101" t="s">
        <v>86</v>
      </c>
      <c r="C26" s="91">
        <v>0</v>
      </c>
      <c r="D26" s="45">
        <v>0</v>
      </c>
      <c r="E26" s="46">
        <v>0</v>
      </c>
      <c r="F26" s="46">
        <v>16</v>
      </c>
      <c r="G26" s="82">
        <f t="shared" si="0"/>
        <v>16</v>
      </c>
      <c r="H26" s="85">
        <f>G26/G30</f>
        <v>9.9255583126550868E-4</v>
      </c>
    </row>
    <row r="27" spans="1:13" ht="16.5" customHeight="1" x14ac:dyDescent="0.2">
      <c r="A27" s="108">
        <v>21</v>
      </c>
      <c r="B27" s="101" t="s">
        <v>87</v>
      </c>
      <c r="C27" s="91">
        <v>0</v>
      </c>
      <c r="D27" s="45">
        <v>0</v>
      </c>
      <c r="E27" s="46">
        <v>0</v>
      </c>
      <c r="F27" s="46">
        <v>8</v>
      </c>
      <c r="G27" s="79">
        <f t="shared" si="0"/>
        <v>8</v>
      </c>
      <c r="H27" s="85">
        <f>G27/G30</f>
        <v>4.9627791563275434E-4</v>
      </c>
      <c r="K27" s="131"/>
    </row>
    <row r="28" spans="1:13" ht="14.25" customHeight="1" x14ac:dyDescent="0.2">
      <c r="A28" s="108">
        <v>22</v>
      </c>
      <c r="B28" s="102" t="s">
        <v>88</v>
      </c>
      <c r="C28" s="91">
        <v>0</v>
      </c>
      <c r="D28" s="45">
        <v>3</v>
      </c>
      <c r="E28" s="46">
        <v>5</v>
      </c>
      <c r="F28" s="46">
        <v>1303</v>
      </c>
      <c r="G28" s="79">
        <f t="shared" si="0"/>
        <v>1311</v>
      </c>
      <c r="H28" s="85">
        <f>G28/G30</f>
        <v>8.1327543424317611E-2</v>
      </c>
      <c r="J28" s="317"/>
    </row>
    <row r="29" spans="1:13" ht="15" customHeight="1" thickBot="1" x14ac:dyDescent="0.25">
      <c r="A29" s="110">
        <v>23</v>
      </c>
      <c r="B29" s="122" t="s">
        <v>89</v>
      </c>
      <c r="C29" s="91">
        <v>0</v>
      </c>
      <c r="D29" s="69">
        <v>0</v>
      </c>
      <c r="E29" s="76">
        <v>0</v>
      </c>
      <c r="F29" s="76">
        <v>0</v>
      </c>
      <c r="G29" s="83">
        <f t="shared" si="0"/>
        <v>0</v>
      </c>
      <c r="H29" s="86">
        <f>G29/G30</f>
        <v>0</v>
      </c>
      <c r="J29" s="317"/>
      <c r="K29" s="316"/>
      <c r="M29" s="131"/>
    </row>
    <row r="30" spans="1:13" ht="24" customHeight="1" thickBot="1" x14ac:dyDescent="0.25">
      <c r="A30" s="483" t="s">
        <v>6</v>
      </c>
      <c r="B30" s="483"/>
      <c r="C30" s="119">
        <f>SUM(C7:C29)</f>
        <v>6</v>
      </c>
      <c r="D30" s="74">
        <f>SUM(D7:D29)</f>
        <v>3013</v>
      </c>
      <c r="E30" s="74">
        <f>SUM(E7:E29)</f>
        <v>162</v>
      </c>
      <c r="F30" s="74">
        <f>SUM(F7:F29)</f>
        <v>12939</v>
      </c>
      <c r="G30" s="318">
        <f>SUM(G7:G29)</f>
        <v>16120</v>
      </c>
      <c r="H30" s="319">
        <f t="shared" ref="H30" si="1">SUM(H7:H29)</f>
        <v>0.99999999999999989</v>
      </c>
      <c r="K30" s="316"/>
      <c r="L30" s="131"/>
    </row>
    <row r="31" spans="1:13" x14ac:dyDescent="0.2">
      <c r="A31" s="55"/>
      <c r="B31" s="56"/>
      <c r="C31" s="57"/>
      <c r="D31" s="57"/>
      <c r="E31" s="57"/>
      <c r="F31" s="57"/>
      <c r="G31" s="57"/>
      <c r="J31" s="129"/>
    </row>
    <row r="32" spans="1:13" x14ac:dyDescent="0.2">
      <c r="A32" s="30"/>
      <c r="B32" s="30"/>
      <c r="F32" s="64" t="s">
        <v>12</v>
      </c>
    </row>
    <row r="33" spans="1:6" x14ac:dyDescent="0.2">
      <c r="A33" s="479">
        <v>44945</v>
      </c>
      <c r="B33" s="479"/>
      <c r="F33" s="64" t="s">
        <v>90</v>
      </c>
    </row>
    <row r="34" spans="1:6" x14ac:dyDescent="0.2">
      <c r="B34" s="77"/>
    </row>
  </sheetData>
  <mergeCells count="9">
    <mergeCell ref="H5:H6"/>
    <mergeCell ref="C4:H4"/>
    <mergeCell ref="A30:B30"/>
    <mergeCell ref="A33:B33"/>
    <mergeCell ref="A2:G2"/>
    <mergeCell ref="A3:C3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4"/>
  <sheetViews>
    <sheetView view="pageBreakPreview" zoomScale="60" zoomScaleNormal="100" workbookViewId="0">
      <selection activeCell="Q38" sqref="Q38"/>
    </sheetView>
  </sheetViews>
  <sheetFormatPr defaultRowHeight="12.75" x14ac:dyDescent="0.2"/>
  <cols>
    <col min="1" max="1" width="5.42578125" customWidth="1"/>
    <col min="2" max="2" width="52.7109375" customWidth="1"/>
    <col min="3" max="7" width="12.7109375" customWidth="1"/>
    <col min="8" max="8" width="12.5703125" customWidth="1"/>
  </cols>
  <sheetData>
    <row r="1" spans="1:8" x14ac:dyDescent="0.2">
      <c r="A1" s="71" t="s">
        <v>116</v>
      </c>
      <c r="B1" s="19"/>
    </row>
    <row r="2" spans="1:8" ht="30.75" customHeight="1" x14ac:dyDescent="0.25">
      <c r="A2" s="484" t="s">
        <v>157</v>
      </c>
      <c r="B2" s="484"/>
      <c r="C2" s="484"/>
      <c r="D2" s="484"/>
      <c r="E2" s="484"/>
      <c r="F2" s="484"/>
      <c r="G2" s="484"/>
    </row>
    <row r="3" spans="1:8" ht="11.25" customHeight="1" thickBot="1" x14ac:dyDescent="0.3">
      <c r="A3" s="443"/>
      <c r="B3" s="443"/>
      <c r="C3" s="443"/>
    </row>
    <row r="4" spans="1:8" ht="14.25" customHeight="1" x14ac:dyDescent="0.2">
      <c r="A4" s="105"/>
      <c r="B4" s="97"/>
      <c r="C4" s="462" t="s">
        <v>59</v>
      </c>
      <c r="D4" s="462"/>
      <c r="E4" s="462"/>
      <c r="F4" s="462"/>
      <c r="G4" s="462"/>
      <c r="H4" s="487"/>
    </row>
    <row r="5" spans="1:8" ht="13.5" customHeight="1" x14ac:dyDescent="0.2">
      <c r="A5" s="106" t="s">
        <v>60</v>
      </c>
      <c r="B5" s="98" t="s">
        <v>61</v>
      </c>
      <c r="C5" s="465" t="s">
        <v>62</v>
      </c>
      <c r="D5" s="458"/>
      <c r="E5" s="466" t="s">
        <v>63</v>
      </c>
      <c r="F5" s="467"/>
      <c r="G5" s="485" t="s">
        <v>6</v>
      </c>
      <c r="H5" s="481" t="s">
        <v>110</v>
      </c>
    </row>
    <row r="6" spans="1:8" ht="24" customHeight="1" thickBot="1" x14ac:dyDescent="0.25">
      <c r="A6" s="104"/>
      <c r="B6" s="104"/>
      <c r="C6" s="43" t="s">
        <v>64</v>
      </c>
      <c r="D6" s="44" t="s">
        <v>65</v>
      </c>
      <c r="E6" s="44" t="s">
        <v>65</v>
      </c>
      <c r="F6" s="73" t="s">
        <v>66</v>
      </c>
      <c r="G6" s="486"/>
      <c r="H6" s="482"/>
    </row>
    <row r="7" spans="1:8" ht="14.25" customHeight="1" x14ac:dyDescent="0.2">
      <c r="A7" s="120">
        <v>1</v>
      </c>
      <c r="B7" s="121" t="s">
        <v>67</v>
      </c>
      <c r="C7" s="123">
        <v>0</v>
      </c>
      <c r="D7" s="72">
        <v>0</v>
      </c>
      <c r="E7" s="67">
        <v>0</v>
      </c>
      <c r="F7" s="67">
        <v>50</v>
      </c>
      <c r="G7" s="124">
        <f>SUM(C7+D7+E7+F7)</f>
        <v>50</v>
      </c>
      <c r="H7" s="85">
        <f>G7/G30</f>
        <v>2.5012506253126563E-3</v>
      </c>
    </row>
    <row r="8" spans="1:8" ht="14.25" customHeight="1" x14ac:dyDescent="0.2">
      <c r="A8" s="108">
        <v>2</v>
      </c>
      <c r="B8" s="101" t="s">
        <v>68</v>
      </c>
      <c r="C8" s="92">
        <v>0</v>
      </c>
      <c r="D8" s="45">
        <v>0</v>
      </c>
      <c r="E8" s="46">
        <v>0</v>
      </c>
      <c r="F8" s="46">
        <v>13</v>
      </c>
      <c r="G8" s="79">
        <f>SUM(C8+D8+E8+F8)</f>
        <v>13</v>
      </c>
      <c r="H8" s="85">
        <f>G8/G30</f>
        <v>6.5032516258129065E-4</v>
      </c>
    </row>
    <row r="9" spans="1:8" ht="12.75" customHeight="1" x14ac:dyDescent="0.2">
      <c r="A9" s="108">
        <v>3</v>
      </c>
      <c r="B9" s="101" t="s">
        <v>69</v>
      </c>
      <c r="C9" s="92">
        <v>8</v>
      </c>
      <c r="D9" s="45">
        <v>0</v>
      </c>
      <c r="E9" s="46">
        <v>0</v>
      </c>
      <c r="F9" s="46">
        <v>614</v>
      </c>
      <c r="G9" s="79">
        <f t="shared" ref="G9:G29" si="0">SUM(C9+D9+E9+F9)</f>
        <v>622</v>
      </c>
      <c r="H9" s="85">
        <f>G9/G30</f>
        <v>3.1115557778889445E-2</v>
      </c>
    </row>
    <row r="10" spans="1:8" ht="27" customHeight="1" x14ac:dyDescent="0.2">
      <c r="A10" s="108">
        <v>4</v>
      </c>
      <c r="B10" s="101" t="s">
        <v>70</v>
      </c>
      <c r="C10" s="93">
        <v>0</v>
      </c>
      <c r="D10" s="48">
        <v>0</v>
      </c>
      <c r="E10" s="49">
        <v>0</v>
      </c>
      <c r="F10" s="41">
        <v>14</v>
      </c>
      <c r="G10" s="80">
        <f t="shared" si="0"/>
        <v>14</v>
      </c>
      <c r="H10" s="85">
        <f>G10/G30</f>
        <v>7.0035017508754372E-4</v>
      </c>
    </row>
    <row r="11" spans="1:8" ht="24" customHeight="1" x14ac:dyDescent="0.2">
      <c r="A11" s="108">
        <v>5</v>
      </c>
      <c r="B11" s="101" t="s">
        <v>71</v>
      </c>
      <c r="C11" s="93">
        <v>0</v>
      </c>
      <c r="D11" s="45">
        <v>0</v>
      </c>
      <c r="E11" s="46">
        <v>0</v>
      </c>
      <c r="F11" s="46">
        <v>21</v>
      </c>
      <c r="G11" s="80">
        <f t="shared" si="0"/>
        <v>21</v>
      </c>
      <c r="H11" s="85">
        <f>G11/G30</f>
        <v>1.0505252626313156E-3</v>
      </c>
    </row>
    <row r="12" spans="1:8" ht="12.75" customHeight="1" x14ac:dyDescent="0.2">
      <c r="A12" s="108">
        <v>6</v>
      </c>
      <c r="B12" s="101" t="s">
        <v>72</v>
      </c>
      <c r="C12" s="93">
        <v>0</v>
      </c>
      <c r="D12" s="40">
        <v>2</v>
      </c>
      <c r="E12" s="41">
        <v>0</v>
      </c>
      <c r="F12" s="41">
        <v>636</v>
      </c>
      <c r="G12" s="80">
        <f t="shared" si="0"/>
        <v>638</v>
      </c>
      <c r="H12" s="85">
        <f>G12/G30</f>
        <v>3.1915957978989495E-2</v>
      </c>
    </row>
    <row r="13" spans="1:8" ht="24" customHeight="1" x14ac:dyDescent="0.2">
      <c r="A13" s="108">
        <v>7</v>
      </c>
      <c r="B13" s="101" t="s">
        <v>73</v>
      </c>
      <c r="C13" s="93">
        <v>0</v>
      </c>
      <c r="D13" s="40">
        <v>252</v>
      </c>
      <c r="E13" s="41">
        <v>0</v>
      </c>
      <c r="F13" s="41">
        <v>1783</v>
      </c>
      <c r="G13" s="80">
        <f t="shared" si="0"/>
        <v>2035</v>
      </c>
      <c r="H13" s="85">
        <f>G13/G30</f>
        <v>0.10180090045022511</v>
      </c>
    </row>
    <row r="14" spans="1:8" ht="14.25" customHeight="1" x14ac:dyDescent="0.2">
      <c r="A14" s="108">
        <v>8</v>
      </c>
      <c r="B14" s="101" t="s">
        <v>74</v>
      </c>
      <c r="C14" s="93">
        <v>0</v>
      </c>
      <c r="D14" s="40">
        <v>67</v>
      </c>
      <c r="E14" s="40">
        <v>0</v>
      </c>
      <c r="F14" s="41">
        <v>607</v>
      </c>
      <c r="G14" s="80">
        <f t="shared" si="0"/>
        <v>674</v>
      </c>
      <c r="H14" s="85">
        <f>G14/G30</f>
        <v>3.3716858429214611E-2</v>
      </c>
    </row>
    <row r="15" spans="1:8" ht="25.5" x14ac:dyDescent="0.2">
      <c r="A15" s="108">
        <v>9</v>
      </c>
      <c r="B15" s="101" t="s">
        <v>75</v>
      </c>
      <c r="C15" s="93">
        <v>0</v>
      </c>
      <c r="D15" s="45">
        <v>5213</v>
      </c>
      <c r="E15" s="40">
        <v>137</v>
      </c>
      <c r="F15" s="46">
        <v>4633</v>
      </c>
      <c r="G15" s="80">
        <f t="shared" si="0"/>
        <v>9983</v>
      </c>
      <c r="H15" s="85">
        <f>G15/G30</f>
        <v>0.49939969984992494</v>
      </c>
    </row>
    <row r="16" spans="1:8" ht="15" customHeight="1" x14ac:dyDescent="0.2">
      <c r="A16" s="108">
        <v>10</v>
      </c>
      <c r="B16" s="101" t="s">
        <v>76</v>
      </c>
      <c r="C16" s="93">
        <v>0</v>
      </c>
      <c r="D16" s="45">
        <v>0</v>
      </c>
      <c r="E16" s="46">
        <v>0</v>
      </c>
      <c r="F16" s="46">
        <v>327</v>
      </c>
      <c r="G16" s="79">
        <f t="shared" si="0"/>
        <v>327</v>
      </c>
      <c r="H16" s="85">
        <f>G16/G30</f>
        <v>1.6358179089544771E-2</v>
      </c>
    </row>
    <row r="17" spans="1:8" ht="15" customHeight="1" x14ac:dyDescent="0.2">
      <c r="A17" s="108">
        <v>11</v>
      </c>
      <c r="B17" s="101" t="s">
        <v>77</v>
      </c>
      <c r="C17" s="93">
        <v>0</v>
      </c>
      <c r="D17" s="45">
        <v>0</v>
      </c>
      <c r="E17" s="46">
        <v>0</v>
      </c>
      <c r="F17" s="41">
        <v>1184</v>
      </c>
      <c r="G17" s="80">
        <f t="shared" si="0"/>
        <v>1184</v>
      </c>
      <c r="H17" s="85">
        <f>G17/G30</f>
        <v>5.9229614807403699E-2</v>
      </c>
    </row>
    <row r="18" spans="1:8" ht="15" customHeight="1" x14ac:dyDescent="0.2">
      <c r="A18" s="108">
        <v>12</v>
      </c>
      <c r="B18" s="101" t="s">
        <v>78</v>
      </c>
      <c r="C18" s="93">
        <v>0</v>
      </c>
      <c r="D18" s="45">
        <v>0</v>
      </c>
      <c r="E18" s="46">
        <v>1</v>
      </c>
      <c r="F18" s="46">
        <v>122</v>
      </c>
      <c r="G18" s="79">
        <f t="shared" si="0"/>
        <v>123</v>
      </c>
      <c r="H18" s="85">
        <f>G18/G30</f>
        <v>6.1530765382691345E-3</v>
      </c>
    </row>
    <row r="19" spans="1:8" ht="15" customHeight="1" x14ac:dyDescent="0.2">
      <c r="A19" s="108">
        <v>13</v>
      </c>
      <c r="B19" s="101" t="s">
        <v>79</v>
      </c>
      <c r="C19" s="93">
        <v>0</v>
      </c>
      <c r="D19" s="45">
        <v>0</v>
      </c>
      <c r="E19" s="46">
        <v>0</v>
      </c>
      <c r="F19" s="46">
        <v>689</v>
      </c>
      <c r="G19" s="79">
        <f t="shared" si="0"/>
        <v>689</v>
      </c>
      <c r="H19" s="85">
        <f>G19/G30</f>
        <v>3.4467233616808403E-2</v>
      </c>
    </row>
    <row r="20" spans="1:8" ht="14.25" customHeight="1" x14ac:dyDescent="0.2">
      <c r="A20" s="108">
        <v>14</v>
      </c>
      <c r="B20" s="101" t="s">
        <v>80</v>
      </c>
      <c r="C20" s="93">
        <v>0</v>
      </c>
      <c r="D20" s="45">
        <v>73</v>
      </c>
      <c r="E20" s="46">
        <v>0</v>
      </c>
      <c r="F20" s="46">
        <v>569</v>
      </c>
      <c r="G20" s="79">
        <f t="shared" si="0"/>
        <v>642</v>
      </c>
      <c r="H20" s="85">
        <f>G20/G30</f>
        <v>3.2116058029014509E-2</v>
      </c>
    </row>
    <row r="21" spans="1:8" ht="25.5" customHeight="1" x14ac:dyDescent="0.2">
      <c r="A21" s="109">
        <v>15</v>
      </c>
      <c r="B21" s="101" t="s">
        <v>81</v>
      </c>
      <c r="C21" s="93">
        <v>0</v>
      </c>
      <c r="D21" s="45">
        <v>0</v>
      </c>
      <c r="E21" s="46">
        <v>0</v>
      </c>
      <c r="F21" s="46">
        <v>607</v>
      </c>
      <c r="G21" s="79">
        <f t="shared" si="0"/>
        <v>607</v>
      </c>
      <c r="H21" s="85">
        <f>G21/G30</f>
        <v>3.0365182591295649E-2</v>
      </c>
    </row>
    <row r="22" spans="1:8" ht="15" customHeight="1" x14ac:dyDescent="0.2">
      <c r="A22" s="108">
        <v>16</v>
      </c>
      <c r="B22" s="101" t="s">
        <v>82</v>
      </c>
      <c r="C22" s="93">
        <v>0</v>
      </c>
      <c r="D22" s="45">
        <v>16</v>
      </c>
      <c r="E22" s="46">
        <v>0</v>
      </c>
      <c r="F22" s="46">
        <v>284</v>
      </c>
      <c r="G22" s="80">
        <f t="shared" si="0"/>
        <v>300</v>
      </c>
      <c r="H22" s="85">
        <f>G22/G30</f>
        <v>1.5007503751875938E-2</v>
      </c>
    </row>
    <row r="23" spans="1:8" ht="25.5" x14ac:dyDescent="0.2">
      <c r="A23" s="109">
        <v>17</v>
      </c>
      <c r="B23" s="101" t="s">
        <v>83</v>
      </c>
      <c r="C23" s="93">
        <v>0</v>
      </c>
      <c r="D23" s="45">
        <v>0</v>
      </c>
      <c r="E23" s="46">
        <v>0</v>
      </c>
      <c r="F23" s="46">
        <v>283</v>
      </c>
      <c r="G23" s="79">
        <f t="shared" si="0"/>
        <v>283</v>
      </c>
      <c r="H23" s="85">
        <f>G23/G30</f>
        <v>1.4157078539269634E-2</v>
      </c>
    </row>
    <row r="24" spans="1:8" ht="17.25" customHeight="1" x14ac:dyDescent="0.2">
      <c r="A24" s="108">
        <v>18</v>
      </c>
      <c r="B24" s="101" t="s">
        <v>84</v>
      </c>
      <c r="C24" s="93">
        <v>0</v>
      </c>
      <c r="D24" s="45">
        <v>71</v>
      </c>
      <c r="E24" s="46">
        <v>0</v>
      </c>
      <c r="F24" s="46">
        <v>281</v>
      </c>
      <c r="G24" s="79">
        <f t="shared" si="0"/>
        <v>352</v>
      </c>
      <c r="H24" s="85">
        <f>G24/G30</f>
        <v>1.7608804402201101E-2</v>
      </c>
    </row>
    <row r="25" spans="1:8" ht="15.75" customHeight="1" x14ac:dyDescent="0.2">
      <c r="A25" s="108">
        <v>19</v>
      </c>
      <c r="B25" s="101" t="s">
        <v>85</v>
      </c>
      <c r="C25" s="93">
        <v>0</v>
      </c>
      <c r="D25" s="45">
        <v>26</v>
      </c>
      <c r="E25" s="46">
        <v>0</v>
      </c>
      <c r="F25" s="46">
        <v>302</v>
      </c>
      <c r="G25" s="79">
        <f t="shared" si="0"/>
        <v>328</v>
      </c>
      <c r="H25" s="85">
        <f>G25/G30</f>
        <v>1.6408204102051027E-2</v>
      </c>
    </row>
    <row r="26" spans="1:8" ht="37.5" customHeight="1" x14ac:dyDescent="0.2">
      <c r="A26" s="109">
        <v>20</v>
      </c>
      <c r="B26" s="101" t="s">
        <v>86</v>
      </c>
      <c r="C26" s="93">
        <v>0</v>
      </c>
      <c r="D26" s="45">
        <v>0</v>
      </c>
      <c r="E26" s="46">
        <v>0</v>
      </c>
      <c r="F26" s="46">
        <v>14</v>
      </c>
      <c r="G26" s="82">
        <f t="shared" si="0"/>
        <v>14</v>
      </c>
      <c r="H26" s="85">
        <f>G26/G30</f>
        <v>7.0035017508754372E-4</v>
      </c>
    </row>
    <row r="27" spans="1:8" ht="16.5" customHeight="1" x14ac:dyDescent="0.2">
      <c r="A27" s="108">
        <v>21</v>
      </c>
      <c r="B27" s="101" t="s">
        <v>87</v>
      </c>
      <c r="C27" s="93">
        <v>0</v>
      </c>
      <c r="D27" s="45">
        <v>0</v>
      </c>
      <c r="E27" s="46">
        <v>0</v>
      </c>
      <c r="F27" s="46">
        <v>10</v>
      </c>
      <c r="G27" s="79">
        <f t="shared" si="0"/>
        <v>10</v>
      </c>
      <c r="H27" s="85">
        <f>G27/G30</f>
        <v>5.0025012506253123E-4</v>
      </c>
    </row>
    <row r="28" spans="1:8" ht="14.25" customHeight="1" x14ac:dyDescent="0.2">
      <c r="A28" s="108">
        <v>22</v>
      </c>
      <c r="B28" s="102" t="s">
        <v>88</v>
      </c>
      <c r="C28" s="93">
        <v>0</v>
      </c>
      <c r="D28" s="45">
        <v>52</v>
      </c>
      <c r="E28" s="46">
        <v>4</v>
      </c>
      <c r="F28" s="46">
        <v>1022</v>
      </c>
      <c r="G28" s="79">
        <f t="shared" si="0"/>
        <v>1078</v>
      </c>
      <c r="H28" s="85">
        <f>G28/G30</f>
        <v>5.3926963481740871E-2</v>
      </c>
    </row>
    <row r="29" spans="1:8" ht="15" customHeight="1" thickBot="1" x14ac:dyDescent="0.25">
      <c r="A29" s="110">
        <v>23</v>
      </c>
      <c r="B29" s="122" t="s">
        <v>89</v>
      </c>
      <c r="C29" s="374">
        <v>0</v>
      </c>
      <c r="D29" s="69">
        <v>0</v>
      </c>
      <c r="E29" s="76">
        <v>0</v>
      </c>
      <c r="F29" s="76">
        <v>3</v>
      </c>
      <c r="G29" s="83">
        <f t="shared" si="0"/>
        <v>3</v>
      </c>
      <c r="H29" s="117">
        <f>G29/G30</f>
        <v>1.5007503751875937E-4</v>
      </c>
    </row>
    <row r="30" spans="1:8" ht="24" customHeight="1" thickBot="1" x14ac:dyDescent="0.25">
      <c r="A30" s="483" t="s">
        <v>6</v>
      </c>
      <c r="B30" s="483"/>
      <c r="C30" s="375">
        <f t="shared" ref="C30:H30" si="1">SUM(C7:C29)</f>
        <v>8</v>
      </c>
      <c r="D30" s="74">
        <f t="shared" si="1"/>
        <v>5772</v>
      </c>
      <c r="E30" s="74">
        <f t="shared" si="1"/>
        <v>142</v>
      </c>
      <c r="F30" s="74">
        <f t="shared" si="1"/>
        <v>14068</v>
      </c>
      <c r="G30" s="75">
        <f t="shared" si="1"/>
        <v>19990</v>
      </c>
      <c r="H30" s="118">
        <f t="shared" si="1"/>
        <v>0.99999999999999989</v>
      </c>
    </row>
    <row r="31" spans="1:8" x14ac:dyDescent="0.2">
      <c r="A31" s="55"/>
      <c r="B31" s="56"/>
      <c r="C31" s="57"/>
      <c r="D31" s="57"/>
      <c r="E31" s="57"/>
      <c r="F31" s="57"/>
      <c r="G31" s="57"/>
    </row>
    <row r="32" spans="1:8" x14ac:dyDescent="0.2">
      <c r="A32" s="30"/>
      <c r="B32" s="30"/>
      <c r="F32" s="64" t="s">
        <v>12</v>
      </c>
    </row>
    <row r="33" spans="1:6" x14ac:dyDescent="0.2">
      <c r="A33" s="479">
        <v>44972</v>
      </c>
      <c r="B33" s="479"/>
      <c r="F33" s="64" t="s">
        <v>90</v>
      </c>
    </row>
    <row r="34" spans="1:6" x14ac:dyDescent="0.2">
      <c r="B34" s="77"/>
    </row>
  </sheetData>
  <mergeCells count="9">
    <mergeCell ref="A30:B30"/>
    <mergeCell ref="A33:B33"/>
    <mergeCell ref="H5:H6"/>
    <mergeCell ref="A2:G2"/>
    <mergeCell ref="A3:C3"/>
    <mergeCell ref="C5:D5"/>
    <mergeCell ref="E5:F5"/>
    <mergeCell ref="G5:G6"/>
    <mergeCell ref="C4:H4"/>
  </mergeCells>
  <pageMargins left="0.70866141732283472" right="0.70866141732283472" top="0.35433070866141736" bottom="0.15748031496062992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zoomScale="80" zoomScaleNormal="80" zoomScaleSheetLayoutView="100" workbookViewId="0">
      <selection activeCell="M25" sqref="M25"/>
    </sheetView>
  </sheetViews>
  <sheetFormatPr defaultRowHeight="12.75" x14ac:dyDescent="0.2"/>
  <cols>
    <col min="1" max="1" width="14.85546875" customWidth="1"/>
    <col min="4" max="4" width="9.7109375" customWidth="1"/>
    <col min="9" max="9" width="8.85546875" customWidth="1"/>
    <col min="10" max="10" width="9.5703125" customWidth="1"/>
    <col min="13" max="13" width="8.5703125" customWidth="1"/>
    <col min="14" max="14" width="10.7109375" customWidth="1"/>
  </cols>
  <sheetData>
    <row r="1" spans="1:14" x14ac:dyDescent="0.2">
      <c r="A1" s="71" t="s">
        <v>95</v>
      </c>
      <c r="L1" s="379"/>
      <c r="M1" s="379"/>
      <c r="N1" s="379"/>
    </row>
    <row r="2" spans="1:14" x14ac:dyDescent="0.2">
      <c r="A2" s="387" t="s">
        <v>49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</row>
    <row r="3" spans="1:14" x14ac:dyDescent="0.2">
      <c r="A3" s="388" t="s">
        <v>130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</row>
    <row r="4" spans="1:14" ht="13.5" thickBot="1" x14ac:dyDescent="0.2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95" customHeight="1" x14ac:dyDescent="0.2">
      <c r="A5" s="383" t="s">
        <v>0</v>
      </c>
      <c r="B5" s="389">
        <v>2021</v>
      </c>
      <c r="C5" s="389"/>
      <c r="D5" s="389"/>
      <c r="E5" s="389"/>
      <c r="F5" s="389"/>
      <c r="G5" s="389"/>
      <c r="H5" s="389">
        <v>2022</v>
      </c>
      <c r="I5" s="389"/>
      <c r="J5" s="389"/>
      <c r="K5" s="389"/>
      <c r="L5" s="389"/>
      <c r="M5" s="389"/>
      <c r="N5" s="390" t="s">
        <v>113</v>
      </c>
    </row>
    <row r="6" spans="1:14" ht="15.95" customHeight="1" x14ac:dyDescent="0.2">
      <c r="A6" s="384"/>
      <c r="B6" s="137" t="s">
        <v>1</v>
      </c>
      <c r="C6" s="137" t="s">
        <v>2</v>
      </c>
      <c r="D6" s="137" t="s">
        <v>3</v>
      </c>
      <c r="E6" s="137" t="s">
        <v>4</v>
      </c>
      <c r="F6" s="137" t="s">
        <v>5</v>
      </c>
      <c r="G6" s="137" t="s">
        <v>6</v>
      </c>
      <c r="H6" s="137" t="s">
        <v>1</v>
      </c>
      <c r="I6" s="137" t="s">
        <v>2</v>
      </c>
      <c r="J6" s="137" t="s">
        <v>3</v>
      </c>
      <c r="K6" s="137" t="s">
        <v>4</v>
      </c>
      <c r="L6" s="137" t="s">
        <v>5</v>
      </c>
      <c r="M6" s="137" t="s">
        <v>6</v>
      </c>
      <c r="N6" s="391"/>
    </row>
    <row r="7" spans="1:14" ht="15.95" customHeight="1" x14ac:dyDescent="0.2">
      <c r="A7" s="10" t="s">
        <v>19</v>
      </c>
      <c r="B7" s="11">
        <v>8102</v>
      </c>
      <c r="C7" s="11">
        <v>4005</v>
      </c>
      <c r="D7" s="11">
        <v>4630</v>
      </c>
      <c r="E7" s="11">
        <v>6210</v>
      </c>
      <c r="F7" s="11">
        <v>3776</v>
      </c>
      <c r="G7" s="298">
        <v>26723</v>
      </c>
      <c r="H7" s="11">
        <f>'κατά επαρχία και φύλο το 2022'!B7+'κατά επαρχία και φύλο το 2022'!I7</f>
        <v>2904</v>
      </c>
      <c r="I7" s="11">
        <f>'κατά επαρχία και φύλο το 2022'!C7+'κατά επαρχία και φύλο το 2022'!J7</f>
        <v>2277</v>
      </c>
      <c r="J7" s="11">
        <f>'κατά επαρχία και φύλο το 2022'!D7+'κατά επαρχία και φύλο το 2022'!K7</f>
        <v>8002</v>
      </c>
      <c r="K7" s="11">
        <f>'κατά επαρχία και φύλο το 2022'!E7+'κατά επαρχία και φύλο το 2022'!L7</f>
        <v>3441</v>
      </c>
      <c r="L7" s="11">
        <f>'κατά επαρχία και φύλο το 2022'!F7+'κατά επαρχία και φύλο το 2022'!M7</f>
        <v>5091</v>
      </c>
      <c r="M7" s="298">
        <f t="shared" ref="M7:M11" si="0">SUM(H7:L7)</f>
        <v>21715</v>
      </c>
      <c r="N7" s="138">
        <f t="shared" ref="N7:N14" si="1">(M7/G7)-1</f>
        <v>-0.18740410882011749</v>
      </c>
    </row>
    <row r="8" spans="1:14" ht="15.95" customHeight="1" x14ac:dyDescent="0.2">
      <c r="A8" s="10" t="s">
        <v>20</v>
      </c>
      <c r="B8" s="11">
        <v>8015</v>
      </c>
      <c r="C8" s="11">
        <v>3675</v>
      </c>
      <c r="D8" s="11">
        <v>4500</v>
      </c>
      <c r="E8" s="11">
        <v>5426</v>
      </c>
      <c r="F8" s="11">
        <v>3869</v>
      </c>
      <c r="G8" s="298">
        <v>25485</v>
      </c>
      <c r="H8" s="11">
        <f>'κατά επαρχία και φύλο το 2022'!B8+'κατά επαρχία και φύλο το 2022'!I8</f>
        <v>2981</v>
      </c>
      <c r="I8" s="11">
        <f>'κατά επαρχία και φύλο το 2022'!C8+'κατά επαρχία και φύλο το 2022'!J8</f>
        <v>2302</v>
      </c>
      <c r="J8" s="11">
        <f>'κατά επαρχία και φύλο το 2022'!D8+'κατά επαρχία και φύλο το 2022'!K8</f>
        <v>7896</v>
      </c>
      <c r="K8" s="11">
        <f>'κατά επαρχία και φύλο το 2022'!E8+'κατά επαρχία και φύλο το 2022'!L8</f>
        <v>2527</v>
      </c>
      <c r="L8" s="11">
        <f>'κατά επαρχία και φύλο το 2022'!F8+'κατά επαρχία και φύλο το 2022'!M8</f>
        <v>4662</v>
      </c>
      <c r="M8" s="298">
        <f t="shared" si="0"/>
        <v>20368</v>
      </c>
      <c r="N8" s="138">
        <f t="shared" si="1"/>
        <v>-0.20078477535805372</v>
      </c>
    </row>
    <row r="9" spans="1:14" ht="15.95" customHeight="1" x14ac:dyDescent="0.2">
      <c r="A9" s="10" t="s">
        <v>21</v>
      </c>
      <c r="B9" s="11">
        <v>6037</v>
      </c>
      <c r="C9" s="11">
        <v>3598</v>
      </c>
      <c r="D9" s="11">
        <v>4219</v>
      </c>
      <c r="E9" s="11">
        <v>5108</v>
      </c>
      <c r="F9" s="11">
        <v>3937</v>
      </c>
      <c r="G9" s="298">
        <v>22899</v>
      </c>
      <c r="H9" s="11">
        <f>'κατά επαρχία και φύλο το 2022'!B9+'κατά επαρχία και φύλο το 2022'!I9</f>
        <v>3031</v>
      </c>
      <c r="I9" s="11">
        <f>'κατά επαρχία και φύλο το 2022'!C9+'κατά επαρχία και φύλο το 2022'!J9</f>
        <v>2003</v>
      </c>
      <c r="J9" s="11">
        <f>'κατά επαρχία και φύλο το 2022'!D9+'κατά επαρχία και φύλο το 2022'!K9</f>
        <v>7593</v>
      </c>
      <c r="K9" s="11">
        <f>'κατά επαρχία και φύλο το 2022'!E9+'κατά επαρχία και φύλο το 2022'!L9</f>
        <v>2792</v>
      </c>
      <c r="L9" s="11">
        <f>'κατά επαρχία και φύλο το 2022'!F9+'κατά επαρχία και φύλο το 2022'!M9</f>
        <v>3604</v>
      </c>
      <c r="M9" s="298">
        <f t="shared" si="0"/>
        <v>19023</v>
      </c>
      <c r="N9" s="138">
        <f t="shared" si="1"/>
        <v>-0.16926503340757237</v>
      </c>
    </row>
    <row r="10" spans="1:14" ht="15.95" customHeight="1" x14ac:dyDescent="0.2">
      <c r="A10" s="10" t="s">
        <v>22</v>
      </c>
      <c r="B10" s="11">
        <v>5760</v>
      </c>
      <c r="C10" s="11">
        <v>3456</v>
      </c>
      <c r="D10" s="11">
        <v>4099</v>
      </c>
      <c r="E10" s="11">
        <v>5264</v>
      </c>
      <c r="F10" s="11">
        <v>3717</v>
      </c>
      <c r="G10" s="298">
        <v>22296</v>
      </c>
      <c r="H10" s="11">
        <f>'κατά επαρχία και φύλο το 2022'!B10+'κατά επαρχία και φύλο το 2022'!I10</f>
        <v>2907</v>
      </c>
      <c r="I10" s="11">
        <f>'κατά επαρχία και φύλο το 2022'!C10+'κατά επαρχία και φύλο το 2022'!J10</f>
        <v>1574</v>
      </c>
      <c r="J10" s="11">
        <f>'κατά επαρχία και φύλο το 2022'!D10+'κατά επαρχία και φύλο το 2022'!K10</f>
        <v>2417</v>
      </c>
      <c r="K10" s="11">
        <f>'κατά επαρχία και φύλο το 2022'!E10+'κατά επαρχία και φύλο το 2022'!L10</f>
        <v>2499</v>
      </c>
      <c r="L10" s="11">
        <f>'κατά επαρχία και φύλο το 2022'!F10+'κατά επαρχία και φύλο το 2022'!M10</f>
        <v>1165</v>
      </c>
      <c r="M10" s="298">
        <f t="shared" si="0"/>
        <v>10562</v>
      </c>
      <c r="N10" s="138">
        <f t="shared" si="1"/>
        <v>-0.52628274129888775</v>
      </c>
    </row>
    <row r="11" spans="1:14" ht="15.95" customHeight="1" x14ac:dyDescent="0.2">
      <c r="A11" s="10" t="s">
        <v>23</v>
      </c>
      <c r="B11" s="11">
        <v>5738</v>
      </c>
      <c r="C11" s="11">
        <v>3319</v>
      </c>
      <c r="D11" s="11">
        <v>2726</v>
      </c>
      <c r="E11" s="11">
        <v>5146</v>
      </c>
      <c r="F11" s="11">
        <v>3106</v>
      </c>
      <c r="G11" s="298">
        <v>20035</v>
      </c>
      <c r="H11" s="11">
        <f>'κατά επαρχία και φύλο το 2022'!B11+'κατά επαρχία και φύλο το 2022'!I11</f>
        <v>3167</v>
      </c>
      <c r="I11" s="11">
        <f>'κατά επαρχία και φύλο το 2022'!C11+'κατά επαρχία και φύλο το 2022'!J11</f>
        <v>1397</v>
      </c>
      <c r="J11" s="11">
        <f>'κατά επαρχία και φύλο το 2022'!D11+'κατά επαρχία και φύλο το 2022'!K11</f>
        <v>1179</v>
      </c>
      <c r="K11" s="11">
        <f>'κατά επαρχία και φύλο το 2022'!E11+'κατά επαρχία και φύλο το 2022'!L11</f>
        <v>2523</v>
      </c>
      <c r="L11" s="11">
        <f>'κατά επαρχία και φύλο το 2022'!F11+'κατά επαρχία και φύλο το 2022'!M11</f>
        <v>996</v>
      </c>
      <c r="M11" s="298">
        <f t="shared" si="0"/>
        <v>9262</v>
      </c>
      <c r="N11" s="138">
        <f t="shared" si="1"/>
        <v>-0.5377090092338408</v>
      </c>
    </row>
    <row r="12" spans="1:14" ht="15.95" customHeight="1" thickBot="1" x14ac:dyDescent="0.25">
      <c r="A12" s="59" t="s">
        <v>24</v>
      </c>
      <c r="B12" s="246">
        <v>5354</v>
      </c>
      <c r="C12" s="246">
        <v>3049</v>
      </c>
      <c r="D12" s="246">
        <v>1349</v>
      </c>
      <c r="E12" s="246">
        <v>3219</v>
      </c>
      <c r="F12" s="246">
        <v>2602</v>
      </c>
      <c r="G12" s="299">
        <v>15573</v>
      </c>
      <c r="H12" s="246">
        <f>SUM('κατά επαρχία και φύλο το 2022'!B12,'κατά επαρχία και φύλο το 2022'!I12)</f>
        <v>3982</v>
      </c>
      <c r="I12" s="11">
        <f>SUM('κατά επαρχία και φύλο το 2022'!C12,'κατά επαρχία και φύλο το 2022'!J12)</f>
        <v>1658</v>
      </c>
      <c r="J12" s="11">
        <f>SUM('κατά επαρχία και φύλο το 2022'!D12,'κατά επαρχία και φύλο το 2022'!K12)</f>
        <v>651</v>
      </c>
      <c r="K12" s="11">
        <f>SUM('κατά επαρχία και φύλο το 2022'!E12,'κατά επαρχία και φύλο το 2022'!L12)</f>
        <v>3262</v>
      </c>
      <c r="L12" s="11">
        <f>SUM('κατά επαρχία και φύλο το 2022'!F12,'κατά επαρχία και φύλο το 2022'!M12)</f>
        <v>1088</v>
      </c>
      <c r="M12" s="298">
        <f>SUM(H12:L12)</f>
        <v>10641</v>
      </c>
      <c r="N12" s="330">
        <f t="shared" si="1"/>
        <v>-0.31670198420342899</v>
      </c>
    </row>
    <row r="13" spans="1:14" ht="15.95" customHeight="1" x14ac:dyDescent="0.2">
      <c r="A13" s="380" t="s">
        <v>44</v>
      </c>
      <c r="B13" s="247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6"/>
      <c r="N13" s="331"/>
    </row>
    <row r="14" spans="1:14" ht="20.25" customHeight="1" thickBot="1" x14ac:dyDescent="0.25">
      <c r="A14" s="377"/>
      <c r="B14" s="205">
        <v>6501</v>
      </c>
      <c r="C14" s="205">
        <v>3517</v>
      </c>
      <c r="D14" s="205">
        <v>3587.1666666666665</v>
      </c>
      <c r="E14" s="205">
        <v>5062.166666666667</v>
      </c>
      <c r="F14" s="205">
        <v>3501.1666666666665</v>
      </c>
      <c r="G14" s="205">
        <v>22168.5</v>
      </c>
      <c r="H14" s="205">
        <f>AVERAGE(H7:H12)</f>
        <v>3162</v>
      </c>
      <c r="I14" s="205">
        <f t="shared" ref="I14:L14" si="2">AVERAGE(I7:I12)</f>
        <v>1868.5</v>
      </c>
      <c r="J14" s="205">
        <f t="shared" si="2"/>
        <v>4623</v>
      </c>
      <c r="K14" s="205">
        <f t="shared" si="2"/>
        <v>2840.6666666666665</v>
      </c>
      <c r="L14" s="205">
        <f t="shared" si="2"/>
        <v>2767.6666666666665</v>
      </c>
      <c r="M14" s="205">
        <f>AVERAGE(M7:M12)</f>
        <v>15261.833333333334</v>
      </c>
      <c r="N14" s="332">
        <f t="shared" si="1"/>
        <v>-0.31155317981219599</v>
      </c>
    </row>
    <row r="15" spans="1:14" ht="15.95" customHeight="1" x14ac:dyDescent="0.2">
      <c r="A15" s="58" t="s">
        <v>25</v>
      </c>
      <c r="B15" s="8">
        <v>5305</v>
      </c>
      <c r="C15" s="8">
        <v>2620</v>
      </c>
      <c r="D15" s="8">
        <v>1009</v>
      </c>
      <c r="E15" s="8">
        <v>4122</v>
      </c>
      <c r="F15" s="8">
        <v>2120</v>
      </c>
      <c r="G15" s="300">
        <v>15176</v>
      </c>
      <c r="H15" s="8">
        <f>SUM('κατά επαρχία και φύλο το 2022'!B15,'κατά επαρχία και φύλο το 2022'!I15)</f>
        <v>4773</v>
      </c>
      <c r="I15" s="8">
        <f>SUM('κατά επαρχία και φύλο το 2022'!C15,'κατά επαρχία και φύλο το 2022'!J15)</f>
        <v>2056</v>
      </c>
      <c r="J15" s="8">
        <f>SUM('κατά επαρχία και φύλο το 2022'!D15,'κατά επαρχία και φύλο το 2022'!K15)</f>
        <v>676</v>
      </c>
      <c r="K15" s="8">
        <f>SUM('κατά επαρχία και φύλο το 2022'!E15,'κατά επαρχία και φύλο το 2022'!L15)</f>
        <v>3996</v>
      </c>
      <c r="L15" s="8">
        <f>SUM('κατά επαρχία και φύλο το 2022'!F15,'κατά επαρχία και φύλο το 2022'!M15)</f>
        <v>1230</v>
      </c>
      <c r="M15" s="300">
        <f t="shared" ref="M15:M19" si="3">SUM(H15:L15)</f>
        <v>12731</v>
      </c>
      <c r="N15" s="329">
        <f t="shared" ref="N15:N17" si="4">(M15/G15)-1</f>
        <v>-0.16110964681075379</v>
      </c>
    </row>
    <row r="16" spans="1:14" ht="15.95" customHeight="1" x14ac:dyDescent="0.2">
      <c r="A16" s="10" t="s">
        <v>7</v>
      </c>
      <c r="B16" s="11">
        <v>4366</v>
      </c>
      <c r="C16" s="11">
        <v>1685</v>
      </c>
      <c r="D16" s="11">
        <v>652</v>
      </c>
      <c r="E16" s="11">
        <v>3425</v>
      </c>
      <c r="F16" s="11">
        <v>1221</v>
      </c>
      <c r="G16" s="298">
        <v>11349</v>
      </c>
      <c r="H16" s="8">
        <f>SUM('κατά επαρχία και φύλο το 2022'!B16,'κατά επαρχία και φύλο το 2022'!I16)</f>
        <v>5532</v>
      </c>
      <c r="I16" s="8">
        <f>SUM('κατά επαρχία και φύλο το 2022'!C16,'κατά επαρχία και φύλο το 2022'!J16)</f>
        <v>2287</v>
      </c>
      <c r="J16" s="8">
        <f>SUM('κατά επαρχία και φύλο το 2022'!D16,'κατά επαρχία και φύλο το 2022'!K16)</f>
        <v>690</v>
      </c>
      <c r="K16" s="8">
        <f>SUM('κατά επαρχία και φύλο το 2022'!E16,'κατά επαρχία και φύλο το 2022'!L16)</f>
        <v>4487</v>
      </c>
      <c r="L16" s="8">
        <f>SUM('κατά επαρχία και φύλο το 2022'!F16,'κατά επαρχία και φύλο το 2022'!M16)</f>
        <v>1276</v>
      </c>
      <c r="M16" s="300">
        <f t="shared" si="3"/>
        <v>14272</v>
      </c>
      <c r="N16" s="138">
        <f t="shared" si="4"/>
        <v>0.25755573178253588</v>
      </c>
    </row>
    <row r="17" spans="1:20" ht="15.95" customHeight="1" x14ac:dyDescent="0.2">
      <c r="A17" s="10" t="s">
        <v>26</v>
      </c>
      <c r="B17" s="11">
        <v>3872</v>
      </c>
      <c r="C17" s="11">
        <v>1544</v>
      </c>
      <c r="D17" s="11">
        <v>729</v>
      </c>
      <c r="E17" s="11">
        <v>3136</v>
      </c>
      <c r="F17" s="11">
        <v>1102</v>
      </c>
      <c r="G17" s="298">
        <v>10383</v>
      </c>
      <c r="H17" s="8">
        <f>SUM('κατά επαρχία και φύλο το 2022'!B17,'κατά επαρχία και φύλο το 2022'!I17)</f>
        <v>5134</v>
      </c>
      <c r="I17" s="8">
        <f>SUM('κατά επαρχία και φύλο το 2022'!C17,'κατά επαρχία και φύλο το 2022'!J17)</f>
        <v>1992</v>
      </c>
      <c r="J17" s="8">
        <f>SUM('κατά επαρχία και φύλο το 2022'!D17,'κατά επαρχία και φύλο το 2022'!K17)</f>
        <v>640</v>
      </c>
      <c r="K17" s="8">
        <f>SUM('κατά επαρχία και φύλο το 2022'!E17,'κατά επαρχία και φύλο το 2022'!L17)</f>
        <v>3749</v>
      </c>
      <c r="L17" s="8">
        <f>SUM('κατά επαρχία και φύλο το 2022'!F17,'κατά επαρχία και φύλο το 2022'!M17)</f>
        <v>1075</v>
      </c>
      <c r="M17" s="300">
        <f t="shared" si="3"/>
        <v>12590</v>
      </c>
      <c r="N17" s="138">
        <f t="shared" si="4"/>
        <v>0.21255899065780604</v>
      </c>
      <c r="Q17" s="129"/>
    </row>
    <row r="18" spans="1:20" ht="15.95" customHeight="1" x14ac:dyDescent="0.2">
      <c r="A18" s="10" t="s">
        <v>27</v>
      </c>
      <c r="B18" s="11">
        <v>2987</v>
      </c>
      <c r="C18" s="11">
        <v>1173</v>
      </c>
      <c r="D18" s="11">
        <v>627</v>
      </c>
      <c r="E18" s="11">
        <v>2507</v>
      </c>
      <c r="F18" s="11">
        <v>842</v>
      </c>
      <c r="G18" s="298">
        <v>8136</v>
      </c>
      <c r="H18" s="8">
        <f>SUM('κατά επαρχία και φύλο το 2022'!B18,'κατά επαρχία και φύλο το 2022'!I18)</f>
        <v>5008</v>
      </c>
      <c r="I18" s="8">
        <f>SUM('κατά επαρχία και φύλο το 2022'!C18,'κατά επαρχία και φύλο το 2022'!J18)</f>
        <v>1243</v>
      </c>
      <c r="J18" s="8">
        <f>SUM('κατά επαρχία και φύλο το 2022'!D18,'κατά επαρχία και φύλο το 2022'!K18)</f>
        <v>393</v>
      </c>
      <c r="K18" s="8">
        <f>SUM('κατά επαρχία και φύλο το 2022'!E18,'κατά επαρχία και φύλο το 2022'!L18)</f>
        <v>2334</v>
      </c>
      <c r="L18" s="8">
        <f>SUM('κατά επαρχία και φύλο το 2022'!F18,'κατά επαρχία και φύλο το 2022'!M18)</f>
        <v>693</v>
      </c>
      <c r="M18" s="300">
        <f t="shared" si="3"/>
        <v>9671</v>
      </c>
      <c r="N18" s="138">
        <f t="shared" ref="N18" si="5">(M18/G18)-1</f>
        <v>0.18866764995083574</v>
      </c>
    </row>
    <row r="19" spans="1:20" ht="15.95" customHeight="1" x14ac:dyDescent="0.2">
      <c r="A19" s="10" t="s">
        <v>28</v>
      </c>
      <c r="B19" s="11">
        <v>2912</v>
      </c>
      <c r="C19" s="11">
        <v>1688</v>
      </c>
      <c r="D19" s="11">
        <v>5312</v>
      </c>
      <c r="E19" s="11">
        <v>2908</v>
      </c>
      <c r="F19" s="11">
        <v>2151</v>
      </c>
      <c r="G19" s="298">
        <v>14971</v>
      </c>
      <c r="H19" s="8">
        <f>SUM('κατά επαρχία και φύλο το 2022'!B19,'κατά επαρχία και φύλο το 2022'!I19)</f>
        <v>9487</v>
      </c>
      <c r="I19" s="8">
        <f>SUM('κατά επαρχία και φύλο το 2022'!C19,'κατά επαρχία και φύλο το 2022'!J19)</f>
        <v>998</v>
      </c>
      <c r="J19" s="8">
        <f>SUM('κατά επαρχία και φύλο το 2022'!D19,'κατά επαρχία και φύλο το 2022'!K19)</f>
        <v>2824</v>
      </c>
      <c r="K19" s="8">
        <f>SUM('κατά επαρχία και φύλο το 2022'!E19,'κατά επαρχία και φύλο το 2022'!L19)</f>
        <v>1790</v>
      </c>
      <c r="L19" s="8">
        <f>SUM('κατά επαρχία και φύλο το 2022'!F19,'κατά επαρχία και φύλο το 2022'!M19)</f>
        <v>1021</v>
      </c>
      <c r="M19" s="300">
        <f t="shared" si="3"/>
        <v>16120</v>
      </c>
      <c r="N19" s="138">
        <f t="shared" ref="N19:N24" si="6">(M19/G19)-1</f>
        <v>7.6748380201723254E-2</v>
      </c>
    </row>
    <row r="20" spans="1:20" ht="15.95" customHeight="1" thickBot="1" x14ac:dyDescent="0.25">
      <c r="A20" s="59" t="s">
        <v>29</v>
      </c>
      <c r="B20" s="246">
        <v>2747</v>
      </c>
      <c r="C20" s="246">
        <v>2023</v>
      </c>
      <c r="D20" s="246">
        <v>7581</v>
      </c>
      <c r="E20" s="246">
        <v>3274</v>
      </c>
      <c r="F20" s="246">
        <v>3980</v>
      </c>
      <c r="G20" s="299">
        <v>19605</v>
      </c>
      <c r="H20" s="8">
        <f>SUM('κατά επαρχία και φύλο το 2022'!B20,'κατά επαρχία και φύλο το 2022'!I20)</f>
        <v>11538</v>
      </c>
      <c r="I20" s="8">
        <f>SUM('κατά επαρχία και φύλο το 2022'!C20,'κατά επαρχία και φύλο το 2022'!J20)</f>
        <v>901</v>
      </c>
      <c r="J20" s="8">
        <f>SUM('κατά επαρχία και φύλο το 2022'!D20,'κατά επαρχία και φύλο το 2022'!K20)</f>
        <v>3972</v>
      </c>
      <c r="K20" s="8">
        <f>SUM('κατά επαρχία και φύλο το 2022'!E20,'κατά επαρχία και φύλο το 2022'!L20)</f>
        <v>1524</v>
      </c>
      <c r="L20" s="8">
        <f>SUM('κατά επαρχία και φύλο το 2022'!F20,'κατά επαρχία και φύλο το 2022'!M20)</f>
        <v>2055</v>
      </c>
      <c r="M20" s="300">
        <f t="shared" ref="M20" si="7">SUM(H20:L20)</f>
        <v>19990</v>
      </c>
      <c r="N20" s="138">
        <f t="shared" si="6"/>
        <v>1.9637847487885773E-2</v>
      </c>
      <c r="Q20" s="232"/>
    </row>
    <row r="21" spans="1:20" ht="15.95" customHeight="1" x14ac:dyDescent="0.2">
      <c r="A21" s="380" t="s">
        <v>42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6"/>
      <c r="N21" s="331"/>
    </row>
    <row r="22" spans="1:20" ht="21" customHeight="1" thickBot="1" x14ac:dyDescent="0.25">
      <c r="A22" s="377"/>
      <c r="B22" s="205">
        <v>3698.1666666666665</v>
      </c>
      <c r="C22" s="205">
        <v>1788.8333333333333</v>
      </c>
      <c r="D22" s="205">
        <v>2651.6666666666665</v>
      </c>
      <c r="E22" s="205">
        <v>3228.6666666666665</v>
      </c>
      <c r="F22" s="205">
        <v>1902.6666666666667</v>
      </c>
      <c r="G22" s="205">
        <v>13270</v>
      </c>
      <c r="H22" s="337">
        <f>AVERAGE(H15:H20)</f>
        <v>6912</v>
      </c>
      <c r="I22" s="337">
        <f t="shared" ref="I22:L22" si="8">AVERAGE(I15:I20)</f>
        <v>1579.5</v>
      </c>
      <c r="J22" s="337">
        <f t="shared" si="8"/>
        <v>1532.5</v>
      </c>
      <c r="K22" s="337">
        <f t="shared" si="8"/>
        <v>2980</v>
      </c>
      <c r="L22" s="337">
        <f t="shared" si="8"/>
        <v>1225</v>
      </c>
      <c r="M22" s="338">
        <f>AVERAGE(M15:M20)</f>
        <v>14229</v>
      </c>
      <c r="N22" s="138">
        <f t="shared" si="6"/>
        <v>7.2268274302939028E-2</v>
      </c>
      <c r="O22" s="372"/>
    </row>
    <row r="23" spans="1:20" ht="15.95" customHeight="1" x14ac:dyDescent="0.2">
      <c r="A23" s="380" t="s">
        <v>47</v>
      </c>
      <c r="B23" s="206"/>
      <c r="C23" s="206"/>
      <c r="D23" s="206"/>
      <c r="E23" s="206"/>
      <c r="F23" s="206"/>
      <c r="G23" s="206"/>
      <c r="H23" s="204"/>
      <c r="I23" s="206"/>
      <c r="J23" s="206"/>
      <c r="K23" s="206"/>
      <c r="L23" s="206"/>
      <c r="M23" s="206"/>
      <c r="N23" s="331"/>
    </row>
    <row r="24" spans="1:20" ht="33" customHeight="1" thickBot="1" x14ac:dyDescent="0.25">
      <c r="A24" s="377"/>
      <c r="B24" s="205">
        <v>5099.583333333333</v>
      </c>
      <c r="C24" s="205">
        <v>2652.9166666666665</v>
      </c>
      <c r="D24" s="205">
        <v>3119.4166666666665</v>
      </c>
      <c r="E24" s="205">
        <v>4145.416666666667</v>
      </c>
      <c r="F24" s="205">
        <v>2701.9166666666665</v>
      </c>
      <c r="G24" s="205">
        <v>17719.25</v>
      </c>
      <c r="H24" s="337">
        <f>AVERAGE(H7:H12,H15:H20)</f>
        <v>5037</v>
      </c>
      <c r="I24" s="337">
        <f>AVERAGE(I7:I12,I15:I20)</f>
        <v>1724</v>
      </c>
      <c r="J24" s="337">
        <f>AVERAGE(J7:J12,J15:J20)</f>
        <v>3077.75</v>
      </c>
      <c r="K24" s="337">
        <f>AVERAGE(K7:K12,K15:K20)</f>
        <v>2910.3333333333335</v>
      </c>
      <c r="L24" s="337">
        <f>AVERAGE(L7:L12,L15:L20)</f>
        <v>1996.3333333333333</v>
      </c>
      <c r="M24" s="205">
        <f>SUM(H24:L24)</f>
        <v>14745.416666666668</v>
      </c>
      <c r="N24" s="138">
        <f t="shared" si="6"/>
        <v>-0.1678306549844566</v>
      </c>
      <c r="Q24" s="232"/>
    </row>
    <row r="25" spans="1:20" x14ac:dyDescent="0.2">
      <c r="A25" s="1"/>
      <c r="B25" s="1"/>
      <c r="C25" s="2"/>
      <c r="D25" s="1"/>
      <c r="E25" s="1"/>
      <c r="F25" s="1"/>
      <c r="G25" s="339"/>
      <c r="H25" s="339"/>
      <c r="I25" s="1"/>
      <c r="J25" s="1"/>
      <c r="K25" s="1"/>
      <c r="L25" s="1"/>
      <c r="M25" s="339"/>
      <c r="N25" s="1"/>
    </row>
    <row r="26" spans="1:20" x14ac:dyDescent="0.2">
      <c r="A26" s="12"/>
      <c r="B26" s="2"/>
      <c r="C26" s="1"/>
      <c r="D26" s="1"/>
      <c r="E26" s="1"/>
      <c r="F26" s="1"/>
      <c r="G26" s="339"/>
      <c r="H26" s="1"/>
      <c r="I26" s="1"/>
      <c r="J26" s="1"/>
      <c r="K26" s="1"/>
      <c r="L26" s="1"/>
      <c r="M26" s="339"/>
      <c r="N26" s="1"/>
    </row>
    <row r="27" spans="1:20" x14ac:dyDescent="0.2">
      <c r="A27" s="12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32"/>
      <c r="P27" s="232"/>
      <c r="Q27" s="232"/>
      <c r="R27" s="232"/>
      <c r="S27" s="232"/>
      <c r="T27" s="232"/>
    </row>
    <row r="28" spans="1:20" x14ac:dyDescent="0.2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2" t="s">
        <v>12</v>
      </c>
      <c r="M28" s="1"/>
      <c r="N28" s="1"/>
    </row>
    <row r="29" spans="1:20" x14ac:dyDescent="0.2">
      <c r="A29" s="23">
        <f>'κατά επαρχία και φύλο το 2022'!A28</f>
        <v>44972</v>
      </c>
      <c r="B29" s="2"/>
      <c r="C29" s="13"/>
      <c r="D29" s="1"/>
      <c r="E29" s="1"/>
      <c r="F29" s="1"/>
      <c r="G29" s="1"/>
      <c r="H29" s="1"/>
      <c r="I29" s="1"/>
      <c r="J29" s="1"/>
      <c r="K29" s="2" t="s">
        <v>11</v>
      </c>
      <c r="L29" s="2"/>
      <c r="M29" s="1"/>
      <c r="N29" s="1"/>
    </row>
  </sheetData>
  <mergeCells count="10">
    <mergeCell ref="L1:N1"/>
    <mergeCell ref="A13:A14"/>
    <mergeCell ref="A21:A22"/>
    <mergeCell ref="A23:A24"/>
    <mergeCell ref="A2:N2"/>
    <mergeCell ref="A3:N3"/>
    <mergeCell ref="B5:G5"/>
    <mergeCell ref="H5:M5"/>
    <mergeCell ref="A5:A6"/>
    <mergeCell ref="N5:N6"/>
  </mergeCells>
  <phoneticPr fontId="10" type="noConversion"/>
  <pageMargins left="0.35433070866141736" right="0.35433070866141736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zoomScale="80" zoomScaleNormal="80" zoomScaleSheetLayoutView="100" workbookViewId="0">
      <selection activeCell="M43" sqref="M43"/>
    </sheetView>
  </sheetViews>
  <sheetFormatPr defaultRowHeight="12.75" x14ac:dyDescent="0.2"/>
  <cols>
    <col min="1" max="1" width="13.5703125" customWidth="1"/>
    <col min="2" max="8" width="10.7109375" customWidth="1"/>
    <col min="9" max="9" width="13.28515625" customWidth="1"/>
    <col min="10" max="11" width="10.7109375" customWidth="1"/>
  </cols>
  <sheetData>
    <row r="1" spans="1:14" x14ac:dyDescent="0.2">
      <c r="A1" s="71" t="s">
        <v>96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4" x14ac:dyDescent="0.2">
      <c r="A2" s="393" t="s">
        <v>100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28"/>
    </row>
    <row r="3" spans="1:14" x14ac:dyDescent="0.2">
      <c r="A3" s="388" t="s">
        <v>131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2"/>
    </row>
    <row r="4" spans="1:14" ht="13.5" thickBot="1" x14ac:dyDescent="0.25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2"/>
    </row>
    <row r="5" spans="1:14" x14ac:dyDescent="0.2">
      <c r="A5" s="383" t="s">
        <v>0</v>
      </c>
      <c r="B5" s="403">
        <v>2021</v>
      </c>
      <c r="C5" s="398"/>
      <c r="D5" s="398"/>
      <c r="E5" s="398"/>
      <c r="F5" s="398"/>
      <c r="G5" s="397">
        <v>2022</v>
      </c>
      <c r="H5" s="398"/>
      <c r="I5" s="398"/>
      <c r="J5" s="398"/>
      <c r="K5" s="399"/>
      <c r="L5" s="3"/>
    </row>
    <row r="6" spans="1:14" ht="13.5" thickBot="1" x14ac:dyDescent="0.25">
      <c r="A6" s="396"/>
      <c r="B6" s="404"/>
      <c r="C6" s="401"/>
      <c r="D6" s="401"/>
      <c r="E6" s="401"/>
      <c r="F6" s="401"/>
      <c r="G6" s="400"/>
      <c r="H6" s="401"/>
      <c r="I6" s="401"/>
      <c r="J6" s="401"/>
      <c r="K6" s="402"/>
      <c r="L6" s="2"/>
    </row>
    <row r="7" spans="1:14" ht="15.95" customHeight="1" x14ac:dyDescent="0.2">
      <c r="A7" s="384"/>
      <c r="B7" s="21" t="s">
        <v>8</v>
      </c>
      <c r="C7" s="21" t="s">
        <v>10</v>
      </c>
      <c r="D7" s="21" t="s">
        <v>9</v>
      </c>
      <c r="E7" s="21" t="s">
        <v>10</v>
      </c>
      <c r="F7" s="285" t="s">
        <v>6</v>
      </c>
      <c r="G7" s="262" t="s">
        <v>8</v>
      </c>
      <c r="H7" s="21" t="s">
        <v>10</v>
      </c>
      <c r="I7" s="21" t="s">
        <v>9</v>
      </c>
      <c r="J7" s="21" t="s">
        <v>10</v>
      </c>
      <c r="K7" s="259" t="s">
        <v>6</v>
      </c>
      <c r="L7" s="1"/>
    </row>
    <row r="8" spans="1:14" ht="15.95" customHeight="1" x14ac:dyDescent="0.2">
      <c r="A8" s="10" t="s">
        <v>19</v>
      </c>
      <c r="B8" s="11">
        <v>11628</v>
      </c>
      <c r="C8" s="248">
        <v>0.43513078621412266</v>
      </c>
      <c r="D8" s="11">
        <v>15095</v>
      </c>
      <c r="E8" s="248">
        <v>0.56486921378587729</v>
      </c>
      <c r="F8" s="302">
        <v>26723</v>
      </c>
      <c r="G8" s="10">
        <f>'κατά επαρχία και φύλο το 2022'!G7</f>
        <v>9271</v>
      </c>
      <c r="H8" s="139">
        <f>'κατά επαρχία και φύλο το 2022'!H7</f>
        <v>0.42693990329265485</v>
      </c>
      <c r="I8" s="11">
        <f>'κατά επαρχία και φύλο το 2022'!N7</f>
        <v>12444</v>
      </c>
      <c r="J8" s="139">
        <f>'κατά επαρχία και φύλο το 2022'!O7</f>
        <v>0.57306009670734515</v>
      </c>
      <c r="K8" s="301">
        <f t="shared" ref="K8:K13" si="0">G8+I8</f>
        <v>21715</v>
      </c>
      <c r="L8" s="9"/>
    </row>
    <row r="9" spans="1:14" ht="15.95" customHeight="1" x14ac:dyDescent="0.2">
      <c r="A9" s="10" t="s">
        <v>20</v>
      </c>
      <c r="B9" s="11">
        <v>11193</v>
      </c>
      <c r="C9" s="248">
        <v>0.43919952913478516</v>
      </c>
      <c r="D9" s="11">
        <v>14292</v>
      </c>
      <c r="E9" s="248">
        <v>0.56080047086521478</v>
      </c>
      <c r="F9" s="302">
        <v>25485</v>
      </c>
      <c r="G9" s="10">
        <f>'κατά επαρχία και φύλο το 2022'!G8</f>
        <v>8533</v>
      </c>
      <c r="H9" s="139">
        <f>'κατά επαρχία και φύλο το 2022'!H8</f>
        <v>0.41894147682639432</v>
      </c>
      <c r="I9" s="11">
        <f>'κατά επαρχία και φύλο το 2022'!N8</f>
        <v>11835</v>
      </c>
      <c r="J9" s="139">
        <f>'κατά επαρχία και φύλο το 2022'!O8</f>
        <v>0.58105852317360562</v>
      </c>
      <c r="K9" s="301">
        <f t="shared" si="0"/>
        <v>20368</v>
      </c>
      <c r="L9" s="9"/>
    </row>
    <row r="10" spans="1:14" ht="15.95" customHeight="1" x14ac:dyDescent="0.2">
      <c r="A10" s="10" t="s">
        <v>21</v>
      </c>
      <c r="B10" s="11">
        <v>10067</v>
      </c>
      <c r="C10" s="248">
        <v>0.43962618454954366</v>
      </c>
      <c r="D10" s="11">
        <v>12832</v>
      </c>
      <c r="E10" s="248">
        <v>0.56037381545045639</v>
      </c>
      <c r="F10" s="302">
        <v>22899</v>
      </c>
      <c r="G10" s="10">
        <f>'κατά επαρχία και φύλο το 2022'!G9</f>
        <v>8122</v>
      </c>
      <c r="H10" s="139">
        <f>'κατά επαρχία και φύλο το 2022'!H9</f>
        <v>0.42695684171792042</v>
      </c>
      <c r="I10" s="11">
        <f>'κατά επαρχία και φύλο το 2022'!N9</f>
        <v>10901</v>
      </c>
      <c r="J10" s="139">
        <f>'κατά επαρχία και φύλο το 2022'!O9</f>
        <v>0.57304315828207963</v>
      </c>
      <c r="K10" s="301">
        <f t="shared" si="0"/>
        <v>19023</v>
      </c>
      <c r="L10" s="9"/>
    </row>
    <row r="11" spans="1:14" ht="15.95" customHeight="1" x14ac:dyDescent="0.2">
      <c r="A11" s="10" t="s">
        <v>22</v>
      </c>
      <c r="B11" s="11">
        <v>9910</v>
      </c>
      <c r="C11" s="248">
        <v>0.44447434517402223</v>
      </c>
      <c r="D11" s="11">
        <v>12386</v>
      </c>
      <c r="E11" s="248">
        <v>0.55552565482597771</v>
      </c>
      <c r="F11" s="302">
        <v>22296</v>
      </c>
      <c r="G11" s="10">
        <f>'κατά επαρχία και φύλο το 2022'!G10</f>
        <v>4765</v>
      </c>
      <c r="H11" s="139">
        <f>'κατά επαρχία και φύλο το 2022'!H10</f>
        <v>0.45114561636053779</v>
      </c>
      <c r="I11" s="11">
        <f>'κατά επαρχία και φύλο το 2022'!N10</f>
        <v>5797</v>
      </c>
      <c r="J11" s="139">
        <f>'κατά επαρχία και φύλο το 2022'!O10</f>
        <v>0.54885438363946226</v>
      </c>
      <c r="K11" s="301">
        <f t="shared" si="0"/>
        <v>10562</v>
      </c>
      <c r="L11" s="9"/>
    </row>
    <row r="12" spans="1:14" ht="15.95" customHeight="1" x14ac:dyDescent="0.2">
      <c r="A12" s="10" t="s">
        <v>23</v>
      </c>
      <c r="B12" s="11">
        <v>8975</v>
      </c>
      <c r="C12" s="248">
        <v>0.44796605939605688</v>
      </c>
      <c r="D12" s="11">
        <v>11060</v>
      </c>
      <c r="E12" s="248">
        <v>0.55203394060394306</v>
      </c>
      <c r="F12" s="302">
        <v>20035</v>
      </c>
      <c r="G12" s="10">
        <f>'κατά επαρχία και φύλο το 2022'!G11</f>
        <v>4164</v>
      </c>
      <c r="H12" s="139">
        <f>'κατά επαρχία και φύλο το 2022'!H11</f>
        <v>0.44957892463830706</v>
      </c>
      <c r="I12" s="11">
        <f>'κατά επαρχία και φύλο το 2022'!N11</f>
        <v>5098</v>
      </c>
      <c r="J12" s="139">
        <f>'κατά επαρχία και φύλο το 2022'!O11</f>
        <v>0.55042107536169294</v>
      </c>
      <c r="K12" s="301">
        <f t="shared" si="0"/>
        <v>9262</v>
      </c>
      <c r="L12" s="9"/>
    </row>
    <row r="13" spans="1:14" ht="15.95" customHeight="1" thickBot="1" x14ac:dyDescent="0.25">
      <c r="A13" s="59" t="s">
        <v>24</v>
      </c>
      <c r="B13" s="246">
        <v>6458</v>
      </c>
      <c r="C13" s="249">
        <v>0.41469209529313555</v>
      </c>
      <c r="D13" s="246">
        <v>9115</v>
      </c>
      <c r="E13" s="249">
        <v>0.58530790470686445</v>
      </c>
      <c r="F13" s="303">
        <v>15573</v>
      </c>
      <c r="G13" s="10">
        <f>'κατά επαρχία και φύλο το 2022'!G12</f>
        <v>4130</v>
      </c>
      <c r="H13" s="139">
        <f>'κατά επαρχία και φύλο το 2022'!H12</f>
        <v>0.38812141716004134</v>
      </c>
      <c r="I13" s="11">
        <f>'κατά επαρχία και φύλο το 2022'!N12</f>
        <v>6511</v>
      </c>
      <c r="J13" s="139">
        <f>'κατά επαρχία και φύλο το 2022'!O12</f>
        <v>0.61187858283995866</v>
      </c>
      <c r="K13" s="301">
        <f t="shared" si="0"/>
        <v>10641</v>
      </c>
      <c r="L13" s="9"/>
    </row>
    <row r="14" spans="1:14" ht="15.95" customHeight="1" x14ac:dyDescent="0.2">
      <c r="A14" s="394" t="s">
        <v>48</v>
      </c>
      <c r="B14" s="247"/>
      <c r="C14" s="204"/>
      <c r="D14" s="204"/>
      <c r="E14" s="305"/>
      <c r="F14" s="260"/>
      <c r="G14" s="263"/>
      <c r="H14" s="305"/>
      <c r="I14" s="305"/>
      <c r="J14" s="305"/>
      <c r="K14" s="320"/>
      <c r="L14" s="1"/>
    </row>
    <row r="15" spans="1:14" ht="22.5" customHeight="1" thickBot="1" x14ac:dyDescent="0.25">
      <c r="A15" s="395"/>
      <c r="B15" s="205">
        <v>9705.1666666666661</v>
      </c>
      <c r="C15" s="250">
        <v>0.43779085940260576</v>
      </c>
      <c r="D15" s="205">
        <v>12463.333333333334</v>
      </c>
      <c r="E15" s="250">
        <v>0.56220914059739424</v>
      </c>
      <c r="F15" s="261">
        <v>22168.5</v>
      </c>
      <c r="G15" s="264">
        <f>AVERAGE(G8:G13)</f>
        <v>6497.5</v>
      </c>
      <c r="H15" s="250">
        <f>G15/K15</f>
        <v>0.42573522184971224</v>
      </c>
      <c r="I15" s="334">
        <f>AVERAGE(I8:I13)</f>
        <v>8764.3333333333339</v>
      </c>
      <c r="J15" s="250">
        <f>I15/K15</f>
        <v>0.57426477815028776</v>
      </c>
      <c r="K15" s="209">
        <f t="shared" ref="K15" si="1">AVERAGE(K8:K13)</f>
        <v>15261.833333333334</v>
      </c>
      <c r="L15" s="9"/>
      <c r="N15" s="233"/>
    </row>
    <row r="16" spans="1:14" ht="15.95" customHeight="1" x14ac:dyDescent="0.2">
      <c r="A16" s="58" t="s">
        <v>25</v>
      </c>
      <c r="B16" s="8">
        <v>5690</v>
      </c>
      <c r="C16" s="251">
        <v>0.374934106483922</v>
      </c>
      <c r="D16" s="8">
        <v>9486</v>
      </c>
      <c r="E16" s="251">
        <v>0.625065893516078</v>
      </c>
      <c r="F16" s="304">
        <v>15176</v>
      </c>
      <c r="G16" s="58">
        <f>'κατά επαρχία και φύλο το 2022'!G15</f>
        <v>4463</v>
      </c>
      <c r="H16" s="139">
        <f>'κατά επαρχία και φύλο το 2022'!H15</f>
        <v>0.35056162123949414</v>
      </c>
      <c r="I16" s="282">
        <f>'κατά επαρχία και φύλο το 2022'!N15</f>
        <v>8268</v>
      </c>
      <c r="J16" s="139">
        <f>'κατά επαρχία και φύλο το 2022'!O15</f>
        <v>0.64943837876050581</v>
      </c>
      <c r="K16" s="340">
        <f t="shared" ref="K16:K18" si="2">SUM(G16,I16)</f>
        <v>12731</v>
      </c>
      <c r="L16" s="9"/>
      <c r="N16" s="233"/>
    </row>
    <row r="17" spans="1:19" ht="15.95" customHeight="1" x14ac:dyDescent="0.2">
      <c r="A17" s="10" t="s">
        <v>7</v>
      </c>
      <c r="B17" s="11">
        <v>3773</v>
      </c>
      <c r="C17" s="248">
        <v>0.33245219843157986</v>
      </c>
      <c r="D17" s="11">
        <v>7576</v>
      </c>
      <c r="E17" s="248">
        <v>0.66754780156842008</v>
      </c>
      <c r="F17" s="302">
        <v>11349</v>
      </c>
      <c r="G17" s="58">
        <f>'κατά επαρχία και φύλο το 2022'!G16</f>
        <v>4922</v>
      </c>
      <c r="H17" s="139">
        <f>'κατά επαρχία και φύλο το 2022'!H16</f>
        <v>0.34487107623318386</v>
      </c>
      <c r="I17" s="282">
        <f>'κατά επαρχία και φύλο το 2022'!N16</f>
        <v>9350</v>
      </c>
      <c r="J17" s="139">
        <f>'κατά επαρχία και φύλο το 2022'!O16</f>
        <v>0.6551289237668162</v>
      </c>
      <c r="K17" s="301">
        <f t="shared" si="2"/>
        <v>14272</v>
      </c>
      <c r="L17" s="9"/>
    </row>
    <row r="18" spans="1:19" ht="15.95" customHeight="1" x14ac:dyDescent="0.2">
      <c r="A18" s="10" t="s">
        <v>26</v>
      </c>
      <c r="B18" s="11">
        <v>3769</v>
      </c>
      <c r="C18" s="248">
        <v>0.36299720697293653</v>
      </c>
      <c r="D18" s="11">
        <v>6614</v>
      </c>
      <c r="E18" s="248">
        <v>0.63700279302706342</v>
      </c>
      <c r="F18" s="302">
        <v>10383</v>
      </c>
      <c r="G18" s="58">
        <f>'κατά επαρχία και φύλο το 2022'!G17</f>
        <v>4669</v>
      </c>
      <c r="H18" s="139">
        <f>'κατά επαρχία και φύλο το 2022'!H17</f>
        <v>0.37084988085782367</v>
      </c>
      <c r="I18" s="282">
        <f>'κατά επαρχία και φύλο το 2022'!N17</f>
        <v>7921</v>
      </c>
      <c r="J18" s="139">
        <f>'κατά επαρχία και φύλο το 2022'!O17</f>
        <v>0.62915011914217633</v>
      </c>
      <c r="K18" s="301">
        <f t="shared" si="2"/>
        <v>12590</v>
      </c>
      <c r="L18" s="9"/>
    </row>
    <row r="19" spans="1:19" ht="15.95" customHeight="1" x14ac:dyDescent="0.2">
      <c r="A19" s="10" t="s">
        <v>27</v>
      </c>
      <c r="B19" s="11">
        <v>3418</v>
      </c>
      <c r="C19" s="248">
        <v>0.42010816125860373</v>
      </c>
      <c r="D19" s="11">
        <v>4718</v>
      </c>
      <c r="E19" s="248">
        <v>0.57989183874139627</v>
      </c>
      <c r="F19" s="302">
        <v>8136</v>
      </c>
      <c r="G19" s="58">
        <f>'κατά επαρχία και φύλο το 2022'!G18</f>
        <v>4128</v>
      </c>
      <c r="H19" s="139">
        <f>'κατά επαρχία και φύλο το 2022'!H18</f>
        <v>0.42684313928239065</v>
      </c>
      <c r="I19" s="282">
        <f>'κατά επαρχία και φύλο το 2022'!N18</f>
        <v>5543</v>
      </c>
      <c r="J19" s="139">
        <f>'κατά επαρχία και φύλο το 2022'!O18</f>
        <v>0.5731568607176093</v>
      </c>
      <c r="K19" s="301">
        <f t="shared" ref="K19" si="3">SUM(G19,I19)</f>
        <v>9671</v>
      </c>
      <c r="L19" s="9"/>
    </row>
    <row r="20" spans="1:19" ht="15.95" customHeight="1" x14ac:dyDescent="0.2">
      <c r="A20" s="10" t="s">
        <v>28</v>
      </c>
      <c r="B20" s="11">
        <v>6377</v>
      </c>
      <c r="C20" s="248">
        <v>0.42595684990982569</v>
      </c>
      <c r="D20" s="11">
        <v>8594</v>
      </c>
      <c r="E20" s="248">
        <v>0.57404315009017437</v>
      </c>
      <c r="F20" s="302">
        <v>14971</v>
      </c>
      <c r="G20" s="58">
        <f>'κατά επαρχία και φύλο το 2022'!G19</f>
        <v>6927</v>
      </c>
      <c r="H20" s="139">
        <f>'κατά επαρχία και φύλο το 2022'!H19</f>
        <v>0.42971464019851119</v>
      </c>
      <c r="I20" s="282">
        <f>'κατά επαρχία και φύλο το 2022'!N19</f>
        <v>9193</v>
      </c>
      <c r="J20" s="139">
        <f>'κατά επαρχία και φύλο το 2022'!O19</f>
        <v>0.57028535980148887</v>
      </c>
      <c r="K20" s="301">
        <f t="shared" ref="K20" si="4">SUM(G20,I20)</f>
        <v>16120</v>
      </c>
      <c r="L20" s="9"/>
    </row>
    <row r="21" spans="1:19" ht="15.95" customHeight="1" thickBot="1" x14ac:dyDescent="0.25">
      <c r="A21" s="59" t="s">
        <v>29</v>
      </c>
      <c r="B21" s="246">
        <v>8421</v>
      </c>
      <c r="C21" s="249">
        <v>0.42953328232593724</v>
      </c>
      <c r="D21" s="246">
        <v>11184</v>
      </c>
      <c r="E21" s="249">
        <v>0.57046671767406276</v>
      </c>
      <c r="F21" s="303">
        <v>19605</v>
      </c>
      <c r="G21" s="58">
        <f>'κατά επαρχία και φύλο το 2022'!G20</f>
        <v>8557</v>
      </c>
      <c r="H21" s="139">
        <f>'κατά επαρχία και φύλο το 2022'!H20</f>
        <v>0.42806403201600801</v>
      </c>
      <c r="I21" s="282">
        <f>'κατά επαρχία και φύλο το 2022'!N20</f>
        <v>11433</v>
      </c>
      <c r="J21" s="139">
        <f>'κατά επαρχία και φύλο το 2022'!O20</f>
        <v>0.57193596798399204</v>
      </c>
      <c r="K21" s="373">
        <f>SUM(G21,I21)</f>
        <v>19990</v>
      </c>
      <c r="L21" s="9"/>
    </row>
    <row r="22" spans="1:19" ht="15.95" customHeight="1" x14ac:dyDescent="0.2">
      <c r="A22" s="394" t="s">
        <v>46</v>
      </c>
      <c r="B22" s="204"/>
      <c r="C22" s="204"/>
      <c r="D22" s="204"/>
      <c r="E22" s="204"/>
      <c r="F22" s="260"/>
      <c r="G22" s="265"/>
      <c r="H22" s="219"/>
      <c r="I22" s="204"/>
      <c r="J22" s="219"/>
      <c r="K22" s="313"/>
    </row>
    <row r="23" spans="1:19" ht="32.25" customHeight="1" thickBot="1" x14ac:dyDescent="0.25">
      <c r="A23" s="395"/>
      <c r="B23" s="205">
        <v>5241.333333333333</v>
      </c>
      <c r="C23" s="250">
        <v>0.3949761366490831</v>
      </c>
      <c r="D23" s="205">
        <v>8028.666666666667</v>
      </c>
      <c r="E23" s="250">
        <v>0.60502386335091685</v>
      </c>
      <c r="F23" s="261">
        <v>13270</v>
      </c>
      <c r="G23" s="275">
        <f>AVERAGE(G16:G21)</f>
        <v>5611</v>
      </c>
      <c r="H23" s="274">
        <f>G23/K23</f>
        <v>0.39433551198257083</v>
      </c>
      <c r="I23" s="276">
        <f>AVERAGE(I16:I21)</f>
        <v>8618</v>
      </c>
      <c r="J23" s="274">
        <f>I23/K23</f>
        <v>0.60566448801742923</v>
      </c>
      <c r="K23" s="277">
        <f>AVERAGE(K16:K21)</f>
        <v>14229</v>
      </c>
      <c r="L23" s="9"/>
      <c r="O23" s="232"/>
      <c r="P23" s="232"/>
      <c r="Q23" s="232"/>
      <c r="R23" s="232"/>
      <c r="S23" s="232"/>
    </row>
    <row r="24" spans="1:19" ht="15.95" customHeight="1" x14ac:dyDescent="0.2">
      <c r="A24" s="376" t="s">
        <v>47</v>
      </c>
      <c r="B24" s="204"/>
      <c r="C24" s="204"/>
      <c r="D24" s="204"/>
      <c r="E24" s="204"/>
      <c r="F24" s="260"/>
      <c r="G24" s="272"/>
      <c r="H24" s="218"/>
      <c r="I24" s="273"/>
      <c r="J24" s="273"/>
      <c r="K24" s="314"/>
    </row>
    <row r="25" spans="1:19" ht="31.5" customHeight="1" thickBot="1" x14ac:dyDescent="0.25">
      <c r="A25" s="377"/>
      <c r="B25" s="205">
        <v>7473.25</v>
      </c>
      <c r="C25" s="250">
        <v>0.42175882162055389</v>
      </c>
      <c r="D25" s="205">
        <v>10246</v>
      </c>
      <c r="E25" s="250">
        <v>0.57824117837944611</v>
      </c>
      <c r="F25" s="261">
        <v>17719.25</v>
      </c>
      <c r="G25" s="264">
        <f>AVERAGE(G8:G13,G16:G21)</f>
        <v>6054.25</v>
      </c>
      <c r="H25" s="207">
        <f>G25/K25</f>
        <v>0.41058521009353188</v>
      </c>
      <c r="I25" s="205">
        <f>AVERAGE(I8:I13,I16:I21)</f>
        <v>8691.1666666666661</v>
      </c>
      <c r="J25" s="208">
        <f>I25/K25</f>
        <v>0.58941478990646812</v>
      </c>
      <c r="K25" s="209">
        <f>AVERAGE(K8:K13,K16:K21)</f>
        <v>14745.416666666666</v>
      </c>
      <c r="L25" s="9"/>
      <c r="N25" s="232"/>
    </row>
    <row r="26" spans="1:1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9" ht="14.25" x14ac:dyDescent="0.2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9" x14ac:dyDescent="0.2">
      <c r="A28" s="1"/>
      <c r="B28" s="1"/>
      <c r="C28" s="1"/>
      <c r="D28" s="1"/>
      <c r="E28" s="1"/>
      <c r="F28" s="1"/>
      <c r="G28" s="1"/>
      <c r="H28" s="1"/>
      <c r="I28" s="2" t="s">
        <v>12</v>
      </c>
      <c r="J28" s="1"/>
      <c r="K28" s="1"/>
    </row>
    <row r="29" spans="1:19" x14ac:dyDescent="0.2">
      <c r="A29" s="23">
        <f>'κατά επαρχία,  μήνα 2021,2022'!A29</f>
        <v>44972</v>
      </c>
      <c r="B29" s="1"/>
      <c r="C29" s="1"/>
      <c r="D29" s="1"/>
      <c r="E29" s="1"/>
      <c r="F29" s="1"/>
      <c r="G29" s="1"/>
      <c r="H29" s="392" t="s">
        <v>11</v>
      </c>
      <c r="I29" s="392"/>
      <c r="J29" s="392"/>
      <c r="K29" s="392"/>
    </row>
    <row r="30" spans="1:19" x14ac:dyDescent="0.2">
      <c r="A30" s="4"/>
      <c r="B30" s="1"/>
      <c r="C30" s="1"/>
      <c r="D30" s="1"/>
      <c r="E30" s="1"/>
      <c r="F30" s="4"/>
      <c r="G30" s="4"/>
      <c r="H30" s="1"/>
      <c r="I30" s="19"/>
      <c r="J30" s="1"/>
      <c r="K30" s="1"/>
    </row>
    <row r="31" spans="1:19" x14ac:dyDescent="0.2">
      <c r="A31" s="18"/>
      <c r="B31" s="1"/>
      <c r="C31" s="1"/>
      <c r="D31" s="1"/>
      <c r="E31" s="1"/>
      <c r="F31" s="1"/>
      <c r="G31" s="1"/>
      <c r="H31" s="19"/>
      <c r="I31" s="19"/>
      <c r="J31" s="4"/>
      <c r="K31" s="1"/>
    </row>
    <row r="32" spans="1:1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">
    <mergeCell ref="H29:K29"/>
    <mergeCell ref="A2:K2"/>
    <mergeCell ref="A3:K3"/>
    <mergeCell ref="A14:A15"/>
    <mergeCell ref="A22:A23"/>
    <mergeCell ref="A24:A25"/>
    <mergeCell ref="A5:A7"/>
    <mergeCell ref="G5:K6"/>
    <mergeCell ref="B5:F6"/>
  </mergeCells>
  <phoneticPr fontId="0" type="noConversion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26"/>
  <sheetViews>
    <sheetView view="pageBreakPreview" zoomScale="90" zoomScaleNormal="90" zoomScaleSheetLayoutView="90" workbookViewId="0">
      <selection activeCell="Z4" sqref="Z4"/>
    </sheetView>
  </sheetViews>
  <sheetFormatPr defaultRowHeight="12.75" x14ac:dyDescent="0.2"/>
  <cols>
    <col min="1" max="1" width="16.42578125" customWidth="1"/>
    <col min="2" max="2" width="5" bestFit="1" customWidth="1"/>
    <col min="3" max="9" width="6" bestFit="1" customWidth="1"/>
    <col min="10" max="10" width="6.7109375" bestFit="1" customWidth="1"/>
    <col min="11" max="20" width="6" bestFit="1" customWidth="1"/>
    <col min="21" max="24" width="6" customWidth="1"/>
    <col min="25" max="28" width="6.7109375" bestFit="1" customWidth="1"/>
    <col min="29" max="29" width="6.7109375" customWidth="1"/>
    <col min="30" max="30" width="11.140625" bestFit="1" customWidth="1"/>
  </cols>
  <sheetData>
    <row r="1" spans="1:30" ht="12" customHeight="1" x14ac:dyDescent="0.2"/>
    <row r="2" spans="1:30" ht="19.5" customHeight="1" x14ac:dyDescent="0.2">
      <c r="A2" s="71" t="s">
        <v>97</v>
      </c>
    </row>
    <row r="3" spans="1:30" s="4" customFormat="1" ht="29.25" customHeight="1" x14ac:dyDescent="0.2">
      <c r="A3" s="407" t="s">
        <v>128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</row>
    <row r="4" spans="1:30" ht="15.75" thickBot="1" x14ac:dyDescent="0.3">
      <c r="A4" s="7"/>
      <c r="B4" s="7"/>
      <c r="C4" s="7"/>
      <c r="D4" s="7"/>
      <c r="E4" s="7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</row>
    <row r="5" spans="1:30" ht="25.5" customHeight="1" x14ac:dyDescent="0.2">
      <c r="A5" s="140" t="s">
        <v>0</v>
      </c>
      <c r="B5" s="359">
        <v>1995</v>
      </c>
      <c r="C5" s="359">
        <v>1996</v>
      </c>
      <c r="D5" s="359">
        <v>1997</v>
      </c>
      <c r="E5" s="359">
        <v>1998</v>
      </c>
      <c r="F5" s="359">
        <v>1999</v>
      </c>
      <c r="G5" s="359">
        <v>2000</v>
      </c>
      <c r="H5" s="359">
        <v>2001</v>
      </c>
      <c r="I5" s="359">
        <v>2002</v>
      </c>
      <c r="J5" s="359">
        <v>2003</v>
      </c>
      <c r="K5" s="359">
        <v>2004</v>
      </c>
      <c r="L5" s="359">
        <v>2005</v>
      </c>
      <c r="M5" s="359">
        <v>2006</v>
      </c>
      <c r="N5" s="359">
        <v>2007</v>
      </c>
      <c r="O5" s="359">
        <v>2008</v>
      </c>
      <c r="P5" s="359">
        <v>2009</v>
      </c>
      <c r="Q5" s="359">
        <v>2010</v>
      </c>
      <c r="R5" s="359">
        <v>2011</v>
      </c>
      <c r="S5" s="359">
        <v>2012</v>
      </c>
      <c r="T5" s="359">
        <v>2013</v>
      </c>
      <c r="U5" s="359">
        <v>2014</v>
      </c>
      <c r="V5" s="359">
        <v>2015</v>
      </c>
      <c r="W5" s="359">
        <v>2016</v>
      </c>
      <c r="X5" s="359">
        <v>2017</v>
      </c>
      <c r="Y5" s="359">
        <v>2018</v>
      </c>
      <c r="Z5" s="361">
        <v>2019</v>
      </c>
      <c r="AA5" s="362">
        <v>2020</v>
      </c>
      <c r="AB5" s="362">
        <v>2021</v>
      </c>
      <c r="AC5" s="361">
        <v>2022</v>
      </c>
      <c r="AD5" s="363" t="s">
        <v>158</v>
      </c>
    </row>
    <row r="6" spans="1:30" ht="18" customHeight="1" x14ac:dyDescent="0.2">
      <c r="A6" s="10" t="s">
        <v>19</v>
      </c>
      <c r="B6" s="11">
        <v>9930</v>
      </c>
      <c r="C6" s="11">
        <v>11018</v>
      </c>
      <c r="D6" s="11">
        <v>13246</v>
      </c>
      <c r="E6" s="11">
        <v>11830</v>
      </c>
      <c r="F6" s="11">
        <v>14649</v>
      </c>
      <c r="G6" s="11">
        <v>14167</v>
      </c>
      <c r="H6" s="11">
        <f>15282-717</f>
        <v>14565</v>
      </c>
      <c r="I6" s="11">
        <v>14545</v>
      </c>
      <c r="J6" s="11">
        <v>15305</v>
      </c>
      <c r="K6" s="11">
        <v>15193</v>
      </c>
      <c r="L6" s="20">
        <v>18220</v>
      </c>
      <c r="M6" s="20">
        <v>18391</v>
      </c>
      <c r="N6" s="20">
        <v>18001</v>
      </c>
      <c r="O6" s="20">
        <v>16578</v>
      </c>
      <c r="P6" s="20">
        <v>18238</v>
      </c>
      <c r="Q6" s="20">
        <v>24817</v>
      </c>
      <c r="R6" s="20">
        <v>26664</v>
      </c>
      <c r="S6" s="20">
        <v>32281</v>
      </c>
      <c r="T6" s="20">
        <v>36466</v>
      </c>
      <c r="U6" s="20">
        <v>38333</v>
      </c>
      <c r="V6" s="20">
        <v>31236</v>
      </c>
      <c r="W6" s="20">
        <v>28120</v>
      </c>
      <c r="X6" s="20">
        <v>27211</v>
      </c>
      <c r="Y6" s="20">
        <v>25934</v>
      </c>
      <c r="Z6" s="20">
        <v>27522</v>
      </c>
      <c r="AA6" s="364">
        <v>25462</v>
      </c>
      <c r="AB6" s="364">
        <v>26723</v>
      </c>
      <c r="AC6" s="20">
        <f>'κατά φύλο, μήνα 2021,2022'!K8</f>
        <v>21715</v>
      </c>
      <c r="AD6" s="365">
        <f>(AC6/AB6)-1</f>
        <v>-0.18740410882011749</v>
      </c>
    </row>
    <row r="7" spans="1:30" ht="18" customHeight="1" x14ac:dyDescent="0.2">
      <c r="A7" s="10" t="s">
        <v>20</v>
      </c>
      <c r="B7" s="11">
        <v>9756</v>
      </c>
      <c r="C7" s="11">
        <v>11053</v>
      </c>
      <c r="D7" s="11">
        <v>12655</v>
      </c>
      <c r="E7" s="11">
        <v>12110</v>
      </c>
      <c r="F7" s="11">
        <v>14815</v>
      </c>
      <c r="G7" s="11">
        <f>15542-1303</f>
        <v>14239</v>
      </c>
      <c r="H7" s="11">
        <v>14236</v>
      </c>
      <c r="I7" s="11">
        <v>14539</v>
      </c>
      <c r="J7" s="11">
        <v>15608</v>
      </c>
      <c r="K7" s="11">
        <v>15554</v>
      </c>
      <c r="L7" s="20">
        <v>17868</v>
      </c>
      <c r="M7" s="20">
        <v>17832</v>
      </c>
      <c r="N7" s="20">
        <v>17372</v>
      </c>
      <c r="O7" s="20">
        <v>15781</v>
      </c>
      <c r="P7" s="20">
        <v>18809</v>
      </c>
      <c r="Q7" s="20">
        <v>24511</v>
      </c>
      <c r="R7" s="20">
        <v>26506</v>
      </c>
      <c r="S7" s="20">
        <v>32291</v>
      </c>
      <c r="T7" s="20">
        <v>36211</v>
      </c>
      <c r="U7" s="20">
        <v>36901</v>
      </c>
      <c r="V7" s="20">
        <v>30900</v>
      </c>
      <c r="W7" s="20">
        <v>28003</v>
      </c>
      <c r="X7" s="20">
        <v>26432</v>
      </c>
      <c r="Y7" s="20">
        <v>23665</v>
      </c>
      <c r="Z7" s="20">
        <v>25531</v>
      </c>
      <c r="AA7" s="364">
        <v>25034</v>
      </c>
      <c r="AB7" s="364">
        <v>25485</v>
      </c>
      <c r="AC7" s="20">
        <f>'κατά φύλο, μήνα 2021,2022'!K9</f>
        <v>20368</v>
      </c>
      <c r="AD7" s="365">
        <f t="shared" ref="AD7:AD20" si="0">(AC7/AB7)-1</f>
        <v>-0.20078477535805372</v>
      </c>
    </row>
    <row r="8" spans="1:30" ht="18" customHeight="1" x14ac:dyDescent="0.2">
      <c r="A8" s="10" t="s">
        <v>21</v>
      </c>
      <c r="B8" s="11">
        <v>8180</v>
      </c>
      <c r="C8" s="11">
        <v>9737</v>
      </c>
      <c r="D8" s="11">
        <v>11429</v>
      </c>
      <c r="E8" s="11">
        <v>12131</v>
      </c>
      <c r="F8" s="11">
        <v>14042</v>
      </c>
      <c r="G8" s="11">
        <v>13613</v>
      </c>
      <c r="H8" s="11">
        <f>13932-661</f>
        <v>13271</v>
      </c>
      <c r="I8" s="11">
        <v>13023</v>
      </c>
      <c r="J8" s="11">
        <v>14691</v>
      </c>
      <c r="K8" s="11">
        <v>14131</v>
      </c>
      <c r="L8" s="20">
        <v>16725</v>
      </c>
      <c r="M8" s="20">
        <v>16958</v>
      </c>
      <c r="N8" s="20">
        <v>16224</v>
      </c>
      <c r="O8" s="20">
        <v>14766</v>
      </c>
      <c r="P8" s="20">
        <v>18544</v>
      </c>
      <c r="Q8" s="20">
        <v>24127</v>
      </c>
      <c r="R8" s="20">
        <v>25390</v>
      </c>
      <c r="S8" s="20">
        <v>31796</v>
      </c>
      <c r="T8" s="20">
        <v>35234</v>
      </c>
      <c r="U8" s="20">
        <v>35016</v>
      </c>
      <c r="V8" s="20">
        <v>30314</v>
      </c>
      <c r="W8" s="20">
        <v>25337</v>
      </c>
      <c r="X8" s="20">
        <v>24440</v>
      </c>
      <c r="Y8" s="20">
        <v>21161</v>
      </c>
      <c r="Z8" s="20">
        <v>23024</v>
      </c>
      <c r="AA8" s="364">
        <v>31735</v>
      </c>
      <c r="AB8" s="364">
        <v>22899</v>
      </c>
      <c r="AC8" s="20">
        <f>'κατά φύλο, μήνα 2021,2022'!K10</f>
        <v>19023</v>
      </c>
      <c r="AD8" s="365">
        <f t="shared" si="0"/>
        <v>-0.16926503340757237</v>
      </c>
    </row>
    <row r="9" spans="1:30" ht="18" customHeight="1" x14ac:dyDescent="0.2">
      <c r="A9" s="10" t="s">
        <v>22</v>
      </c>
      <c r="B9" s="11">
        <v>4784</v>
      </c>
      <c r="C9" s="11">
        <v>6373</v>
      </c>
      <c r="D9" s="11">
        <v>7704</v>
      </c>
      <c r="E9" s="11">
        <v>7688</v>
      </c>
      <c r="F9" s="11">
        <v>8442</v>
      </c>
      <c r="G9" s="11">
        <f>9893-687</f>
        <v>9206</v>
      </c>
      <c r="H9" s="11">
        <f>9015-407</f>
        <v>8608</v>
      </c>
      <c r="I9" s="11">
        <v>7645</v>
      </c>
      <c r="J9" s="366" t="s">
        <v>18</v>
      </c>
      <c r="K9" s="11">
        <v>8906</v>
      </c>
      <c r="L9" s="20">
        <v>11089</v>
      </c>
      <c r="M9" s="20">
        <v>12239</v>
      </c>
      <c r="N9" s="20">
        <v>11566</v>
      </c>
      <c r="O9" s="20">
        <v>10318</v>
      </c>
      <c r="P9" s="20">
        <v>14862</v>
      </c>
      <c r="Q9" s="20">
        <v>18931</v>
      </c>
      <c r="R9" s="20">
        <v>21153</v>
      </c>
      <c r="S9" s="20">
        <v>27901</v>
      </c>
      <c r="T9" s="20">
        <v>31887</v>
      </c>
      <c r="U9" s="20">
        <v>28218</v>
      </c>
      <c r="V9" s="20">
        <v>22988</v>
      </c>
      <c r="W9" s="20">
        <v>18731</v>
      </c>
      <c r="X9" s="20">
        <v>18087</v>
      </c>
      <c r="Y9" s="20">
        <v>16839</v>
      </c>
      <c r="Z9" s="20">
        <v>19159</v>
      </c>
      <c r="AA9" s="364">
        <v>20932</v>
      </c>
      <c r="AB9" s="364">
        <v>22296</v>
      </c>
      <c r="AC9" s="20">
        <f>'κατά φύλο, μήνα 2021,2022'!K11</f>
        <v>10562</v>
      </c>
      <c r="AD9" s="365">
        <f t="shared" si="0"/>
        <v>-0.52628274129888775</v>
      </c>
    </row>
    <row r="10" spans="1:30" ht="18" customHeight="1" x14ac:dyDescent="0.2">
      <c r="A10" s="10" t="s">
        <v>23</v>
      </c>
      <c r="B10" s="11">
        <v>4863</v>
      </c>
      <c r="C10" s="11">
        <v>6134</v>
      </c>
      <c r="D10" s="11">
        <v>7510</v>
      </c>
      <c r="E10" s="11">
        <v>7129</v>
      </c>
      <c r="F10" s="11">
        <v>7827</v>
      </c>
      <c r="G10" s="11">
        <v>8703</v>
      </c>
      <c r="H10" s="11">
        <f>8652-291</f>
        <v>8361</v>
      </c>
      <c r="I10" s="11">
        <v>6862</v>
      </c>
      <c r="J10" s="11">
        <v>8573</v>
      </c>
      <c r="K10" s="11">
        <v>7739</v>
      </c>
      <c r="L10" s="20">
        <v>10521</v>
      </c>
      <c r="M10" s="20">
        <v>10922</v>
      </c>
      <c r="N10" s="20">
        <v>9409</v>
      </c>
      <c r="O10" s="20">
        <v>8802</v>
      </c>
      <c r="P10" s="20">
        <v>13253</v>
      </c>
      <c r="Q10" s="20">
        <v>16873</v>
      </c>
      <c r="R10" s="20">
        <v>18627</v>
      </c>
      <c r="S10" s="20">
        <v>24512</v>
      </c>
      <c r="T10" s="20">
        <v>27981</v>
      </c>
      <c r="U10" s="20">
        <v>23335</v>
      </c>
      <c r="V10" s="20">
        <v>17637</v>
      </c>
      <c r="W10" s="20">
        <v>14730</v>
      </c>
      <c r="X10" s="20">
        <v>13485</v>
      </c>
      <c r="Y10" s="20">
        <v>10300</v>
      </c>
      <c r="Z10" s="20">
        <v>11997</v>
      </c>
      <c r="AA10" s="364">
        <v>22790</v>
      </c>
      <c r="AB10" s="364">
        <v>20035</v>
      </c>
      <c r="AC10" s="20">
        <f>'κατά φύλο, μήνα 2021,2022'!K12</f>
        <v>9262</v>
      </c>
      <c r="AD10" s="365">
        <f t="shared" si="0"/>
        <v>-0.5377090092338408</v>
      </c>
    </row>
    <row r="11" spans="1:30" ht="18" customHeight="1" thickBot="1" x14ac:dyDescent="0.25">
      <c r="A11" s="59" t="s">
        <v>24</v>
      </c>
      <c r="B11" s="246">
        <v>5189</v>
      </c>
      <c r="C11" s="246">
        <v>6841</v>
      </c>
      <c r="D11" s="246">
        <v>7867</v>
      </c>
      <c r="E11" s="246">
        <v>7712</v>
      </c>
      <c r="F11" s="246">
        <v>8201</v>
      </c>
      <c r="G11" s="246">
        <v>8720</v>
      </c>
      <c r="H11" s="246">
        <f>8952-233</f>
        <v>8719</v>
      </c>
      <c r="I11" s="246">
        <v>7303</v>
      </c>
      <c r="J11" s="246">
        <v>8243</v>
      </c>
      <c r="K11" s="246">
        <v>8029</v>
      </c>
      <c r="L11" s="14">
        <v>10762</v>
      </c>
      <c r="M11" s="14">
        <v>10769</v>
      </c>
      <c r="N11" s="14">
        <v>9820</v>
      </c>
      <c r="O11" s="14">
        <v>9044</v>
      </c>
      <c r="P11" s="14">
        <v>14394</v>
      </c>
      <c r="Q11" s="14">
        <v>17593</v>
      </c>
      <c r="R11" s="14">
        <v>19276</v>
      </c>
      <c r="S11" s="14">
        <v>24090</v>
      </c>
      <c r="T11" s="14">
        <v>28290</v>
      </c>
      <c r="U11" s="14">
        <v>22958</v>
      </c>
      <c r="V11" s="14">
        <v>17842</v>
      </c>
      <c r="W11" s="14">
        <v>13962</v>
      </c>
      <c r="X11" s="14">
        <v>12294</v>
      </c>
      <c r="Y11" s="14">
        <v>10849</v>
      </c>
      <c r="Z11" s="20">
        <v>11607</v>
      </c>
      <c r="AA11" s="364">
        <v>27482</v>
      </c>
      <c r="AB11" s="364">
        <v>15573</v>
      </c>
      <c r="AC11" s="20">
        <f>'κατά φύλο, μήνα 2021,2022'!K13</f>
        <v>10641</v>
      </c>
      <c r="AD11" s="365">
        <f t="shared" si="0"/>
        <v>-0.31670198420342899</v>
      </c>
    </row>
    <row r="12" spans="1:30" ht="38.25" customHeight="1" thickBot="1" x14ac:dyDescent="0.25">
      <c r="A12" s="141" t="s">
        <v>44</v>
      </c>
      <c r="B12" s="367">
        <f t="shared" ref="B12:L12" si="1">AVERAGE(B6:B11)</f>
        <v>7117</v>
      </c>
      <c r="C12" s="367">
        <f t="shared" si="1"/>
        <v>8526</v>
      </c>
      <c r="D12" s="367">
        <f t="shared" si="1"/>
        <v>10068.5</v>
      </c>
      <c r="E12" s="367">
        <f t="shared" si="1"/>
        <v>9766.6666666666661</v>
      </c>
      <c r="F12" s="367">
        <f t="shared" si="1"/>
        <v>11329.333333333334</v>
      </c>
      <c r="G12" s="367">
        <f t="shared" si="1"/>
        <v>11441.333333333334</v>
      </c>
      <c r="H12" s="367">
        <f t="shared" si="1"/>
        <v>11293.333333333334</v>
      </c>
      <c r="I12" s="367">
        <f t="shared" si="1"/>
        <v>10652.833333333334</v>
      </c>
      <c r="J12" s="367">
        <f t="shared" si="1"/>
        <v>12484</v>
      </c>
      <c r="K12" s="367">
        <f t="shared" si="1"/>
        <v>11592</v>
      </c>
      <c r="L12" s="87">
        <f t="shared" si="1"/>
        <v>14197.5</v>
      </c>
      <c r="M12" s="87">
        <f t="shared" ref="M12:U12" si="2">AVERAGE(M6:M11)</f>
        <v>14518.5</v>
      </c>
      <c r="N12" s="87">
        <f t="shared" si="2"/>
        <v>13732</v>
      </c>
      <c r="O12" s="87">
        <f t="shared" si="2"/>
        <v>12548.166666666666</v>
      </c>
      <c r="P12" s="87">
        <f t="shared" si="2"/>
        <v>16350</v>
      </c>
      <c r="Q12" s="87">
        <f t="shared" si="2"/>
        <v>21142</v>
      </c>
      <c r="R12" s="87">
        <f t="shared" si="2"/>
        <v>22936</v>
      </c>
      <c r="S12" s="87">
        <f t="shared" si="2"/>
        <v>28811.833333333332</v>
      </c>
      <c r="T12" s="87">
        <f t="shared" si="2"/>
        <v>32678.166666666668</v>
      </c>
      <c r="U12" s="87">
        <f t="shared" si="2"/>
        <v>30793.5</v>
      </c>
      <c r="V12" s="87">
        <v>25152.833333333332</v>
      </c>
      <c r="W12" s="87">
        <v>21480.5</v>
      </c>
      <c r="X12" s="87">
        <v>20324.833333333332</v>
      </c>
      <c r="Y12" s="87">
        <v>18124.666666666668</v>
      </c>
      <c r="Z12" s="87">
        <v>19806.666666666668</v>
      </c>
      <c r="AA12" s="368">
        <v>25572.5</v>
      </c>
      <c r="AB12" s="368">
        <v>22169</v>
      </c>
      <c r="AC12" s="368">
        <f>AVERAGE(AC6:AC11)</f>
        <v>15261.833333333334</v>
      </c>
      <c r="AD12" s="365">
        <f t="shared" si="0"/>
        <v>-0.3115687070533929</v>
      </c>
    </row>
    <row r="13" spans="1:30" ht="18" customHeight="1" x14ac:dyDescent="0.2">
      <c r="A13" s="58" t="s">
        <v>25</v>
      </c>
      <c r="B13" s="8">
        <v>6680</v>
      </c>
      <c r="C13" s="8">
        <v>7962</v>
      </c>
      <c r="D13" s="8">
        <v>8980</v>
      </c>
      <c r="E13" s="8">
        <v>8604</v>
      </c>
      <c r="F13" s="8">
        <v>9632</v>
      </c>
      <c r="G13" s="8">
        <f>10233-352</f>
        <v>9881</v>
      </c>
      <c r="H13" s="8">
        <f>296+9999-310</f>
        <v>9985</v>
      </c>
      <c r="I13" s="8">
        <v>8758</v>
      </c>
      <c r="J13" s="8">
        <v>9772</v>
      </c>
      <c r="K13" s="8">
        <v>9509</v>
      </c>
      <c r="L13" s="21">
        <v>11705</v>
      </c>
      <c r="M13" s="21">
        <v>11835</v>
      </c>
      <c r="N13" s="21">
        <v>10821</v>
      </c>
      <c r="O13" s="21">
        <v>10313</v>
      </c>
      <c r="P13" s="21">
        <v>15817</v>
      </c>
      <c r="Q13" s="21">
        <v>18443</v>
      </c>
      <c r="R13" s="21">
        <v>20024</v>
      </c>
      <c r="S13" s="21">
        <v>25399</v>
      </c>
      <c r="T13" s="21">
        <v>29528</v>
      </c>
      <c r="U13" s="21">
        <v>22590</v>
      </c>
      <c r="V13" s="21">
        <v>18253</v>
      </c>
      <c r="W13" s="21">
        <v>15082</v>
      </c>
      <c r="X13" s="21">
        <v>13960</v>
      </c>
      <c r="Y13" s="21">
        <v>12888</v>
      </c>
      <c r="Z13" s="21">
        <v>13540</v>
      </c>
      <c r="AA13" s="285">
        <v>29652</v>
      </c>
      <c r="AB13" s="369">
        <v>15176</v>
      </c>
      <c r="AC13" s="243">
        <f>'κατά φύλο, μήνα 2021,2022'!K16</f>
        <v>12731</v>
      </c>
      <c r="AD13" s="365">
        <f t="shared" si="0"/>
        <v>-0.16110964681075379</v>
      </c>
    </row>
    <row r="14" spans="1:30" ht="18" customHeight="1" x14ac:dyDescent="0.2">
      <c r="A14" s="10" t="s">
        <v>7</v>
      </c>
      <c r="B14" s="11">
        <v>6621</v>
      </c>
      <c r="C14" s="11">
        <v>7849</v>
      </c>
      <c r="D14" s="11">
        <v>8752</v>
      </c>
      <c r="E14" s="11">
        <v>8486</v>
      </c>
      <c r="F14" s="11">
        <v>9969</v>
      </c>
      <c r="G14" s="11">
        <v>10059</v>
      </c>
      <c r="H14" s="11">
        <f>10342-300</f>
        <v>10042</v>
      </c>
      <c r="I14" s="11">
        <v>8633</v>
      </c>
      <c r="J14" s="11">
        <v>9178</v>
      </c>
      <c r="K14" s="11">
        <v>9132</v>
      </c>
      <c r="L14" s="20">
        <v>11668</v>
      </c>
      <c r="M14" s="20">
        <v>11752</v>
      </c>
      <c r="N14" s="20">
        <v>10761</v>
      </c>
      <c r="O14" s="20">
        <v>10335</v>
      </c>
      <c r="P14" s="20">
        <v>15904</v>
      </c>
      <c r="Q14" s="20">
        <v>17925</v>
      </c>
      <c r="R14" s="20">
        <v>20501</v>
      </c>
      <c r="S14" s="20">
        <v>24866</v>
      </c>
      <c r="T14" s="20">
        <v>30345</v>
      </c>
      <c r="U14" s="20">
        <v>21432</v>
      </c>
      <c r="V14" s="21">
        <v>17759</v>
      </c>
      <c r="W14" s="21">
        <v>15419</v>
      </c>
      <c r="X14" s="21">
        <v>13935</v>
      </c>
      <c r="Y14" s="21">
        <v>12954</v>
      </c>
      <c r="Z14" s="21">
        <v>13499</v>
      </c>
      <c r="AA14" s="285">
        <v>29375</v>
      </c>
      <c r="AB14" s="369">
        <v>11349</v>
      </c>
      <c r="AC14" s="243">
        <f>'κατά φύλο, μήνα 2021,2022'!K17</f>
        <v>14272</v>
      </c>
      <c r="AD14" s="365">
        <f t="shared" si="0"/>
        <v>0.25755573178253588</v>
      </c>
    </row>
    <row r="15" spans="1:30" ht="18" customHeight="1" x14ac:dyDescent="0.2">
      <c r="A15" s="10" t="s">
        <v>26</v>
      </c>
      <c r="B15" s="11">
        <v>6233</v>
      </c>
      <c r="C15" s="11">
        <v>7440</v>
      </c>
      <c r="D15" s="11">
        <v>8025</v>
      </c>
      <c r="E15" s="11">
        <v>8409</v>
      </c>
      <c r="F15" s="11">
        <v>9418</v>
      </c>
      <c r="G15" s="11">
        <v>9135</v>
      </c>
      <c r="H15" s="11">
        <f>9554-295</f>
        <v>9259</v>
      </c>
      <c r="I15" s="11">
        <v>7951</v>
      </c>
      <c r="J15" s="11">
        <v>8299</v>
      </c>
      <c r="K15" s="11">
        <v>8609</v>
      </c>
      <c r="L15" s="20">
        <v>11135</v>
      </c>
      <c r="M15" s="20">
        <v>11508</v>
      </c>
      <c r="N15" s="20">
        <v>10617</v>
      </c>
      <c r="O15" s="20">
        <v>9697</v>
      </c>
      <c r="P15" s="20">
        <v>15896</v>
      </c>
      <c r="Q15" s="20">
        <v>17103</v>
      </c>
      <c r="R15" s="20">
        <v>20171</v>
      </c>
      <c r="S15" s="20">
        <v>24913</v>
      </c>
      <c r="T15" s="20">
        <v>29550</v>
      </c>
      <c r="U15" s="20">
        <v>21500</v>
      </c>
      <c r="V15" s="21">
        <v>16132</v>
      </c>
      <c r="W15" s="21">
        <v>13770</v>
      </c>
      <c r="X15" s="21">
        <v>12040</v>
      </c>
      <c r="Y15" s="21">
        <v>12894</v>
      </c>
      <c r="Z15" s="21">
        <v>13794</v>
      </c>
      <c r="AA15" s="285">
        <v>28442</v>
      </c>
      <c r="AB15" s="369">
        <v>10383</v>
      </c>
      <c r="AC15" s="243">
        <f>'κατά φύλο, μήνα 2021,2022'!K18</f>
        <v>12590</v>
      </c>
      <c r="AD15" s="365">
        <f t="shared" si="0"/>
        <v>0.21255899065780604</v>
      </c>
    </row>
    <row r="16" spans="1:30" ht="18" customHeight="1" x14ac:dyDescent="0.2">
      <c r="A16" s="10" t="s">
        <v>27</v>
      </c>
      <c r="B16" s="11">
        <v>6119</v>
      </c>
      <c r="C16" s="11">
        <v>7280</v>
      </c>
      <c r="D16" s="11">
        <v>7475</v>
      </c>
      <c r="E16" s="11">
        <v>7732</v>
      </c>
      <c r="F16" s="11">
        <v>7380</v>
      </c>
      <c r="G16" s="11">
        <f>8844-329</f>
        <v>8515</v>
      </c>
      <c r="H16" s="11">
        <f>9483-298</f>
        <v>9185</v>
      </c>
      <c r="I16" s="11">
        <v>7450</v>
      </c>
      <c r="J16" s="11">
        <v>7894</v>
      </c>
      <c r="K16" s="11">
        <v>8105</v>
      </c>
      <c r="L16" s="20">
        <v>9847</v>
      </c>
      <c r="M16" s="20">
        <v>9396</v>
      </c>
      <c r="N16" s="20">
        <v>8345</v>
      </c>
      <c r="O16" s="20">
        <v>8194</v>
      </c>
      <c r="P16" s="20">
        <v>14225</v>
      </c>
      <c r="Q16" s="20">
        <v>15052</v>
      </c>
      <c r="R16" s="20">
        <v>18540</v>
      </c>
      <c r="S16" s="20">
        <v>22957</v>
      </c>
      <c r="T16" s="20">
        <v>27093</v>
      </c>
      <c r="U16" s="20">
        <v>17937</v>
      </c>
      <c r="V16" s="21">
        <v>14132</v>
      </c>
      <c r="W16" s="21">
        <v>12341</v>
      </c>
      <c r="X16" s="21">
        <v>10316</v>
      </c>
      <c r="Y16" s="21">
        <v>10574</v>
      </c>
      <c r="Z16" s="21">
        <v>10365</v>
      </c>
      <c r="AA16" s="285">
        <v>27085</v>
      </c>
      <c r="AB16" s="369">
        <v>8136</v>
      </c>
      <c r="AC16" s="243">
        <f>'κατά φύλο, μήνα 2021,2022'!K19</f>
        <v>9671</v>
      </c>
      <c r="AD16" s="365">
        <f t="shared" si="0"/>
        <v>0.18866764995083574</v>
      </c>
    </row>
    <row r="17" spans="1:30" ht="18" customHeight="1" x14ac:dyDescent="0.2">
      <c r="A17" s="10" t="s">
        <v>28</v>
      </c>
      <c r="B17" s="11">
        <v>6416</v>
      </c>
      <c r="C17" s="11">
        <v>8908</v>
      </c>
      <c r="D17" s="11">
        <v>8589</v>
      </c>
      <c r="E17" s="11">
        <v>9186</v>
      </c>
      <c r="F17" s="11">
        <f>10259-1134</f>
        <v>9125</v>
      </c>
      <c r="G17" s="11">
        <v>9905</v>
      </c>
      <c r="H17" s="11">
        <v>12316</v>
      </c>
      <c r="I17" s="11">
        <v>10392</v>
      </c>
      <c r="J17" s="11">
        <v>10560</v>
      </c>
      <c r="K17" s="11">
        <v>10575</v>
      </c>
      <c r="L17" s="20">
        <v>13614</v>
      </c>
      <c r="M17" s="20">
        <v>12990</v>
      </c>
      <c r="N17" s="20">
        <v>12052</v>
      </c>
      <c r="O17" s="20">
        <v>11853</v>
      </c>
      <c r="P17" s="20">
        <v>19333</v>
      </c>
      <c r="Q17" s="20">
        <v>20238</v>
      </c>
      <c r="R17" s="20">
        <v>24943</v>
      </c>
      <c r="S17" s="20">
        <v>29393</v>
      </c>
      <c r="T17" s="20">
        <v>32643</v>
      </c>
      <c r="U17" s="20">
        <v>25814</v>
      </c>
      <c r="V17" s="21">
        <v>23214</v>
      </c>
      <c r="W17" s="21">
        <v>20992</v>
      </c>
      <c r="X17" s="21">
        <v>19067</v>
      </c>
      <c r="Y17" s="21">
        <v>20250</v>
      </c>
      <c r="Z17" s="21">
        <v>19794</v>
      </c>
      <c r="AA17" s="285">
        <v>27201</v>
      </c>
      <c r="AB17" s="369">
        <v>14971</v>
      </c>
      <c r="AC17" s="243">
        <f>'κατά φύλο, μήνα 2021,2022'!K20</f>
        <v>16120</v>
      </c>
      <c r="AD17" s="365">
        <f t="shared" si="0"/>
        <v>7.6748380201723254E-2</v>
      </c>
    </row>
    <row r="18" spans="1:30" ht="18" customHeight="1" thickBot="1" x14ac:dyDescent="0.25">
      <c r="A18" s="59" t="s">
        <v>29</v>
      </c>
      <c r="B18" s="246">
        <v>8226</v>
      </c>
      <c r="C18" s="246">
        <v>11214</v>
      </c>
      <c r="D18" s="246">
        <v>9915</v>
      </c>
      <c r="E18" s="246">
        <v>12477</v>
      </c>
      <c r="F18" s="246">
        <f>12981-1262</f>
        <v>11719</v>
      </c>
      <c r="G18" s="246">
        <v>13133</v>
      </c>
      <c r="H18" s="246">
        <f>16077-775</f>
        <v>15302</v>
      </c>
      <c r="I18" s="246">
        <v>13658</v>
      </c>
      <c r="J18" s="246">
        <v>13824</v>
      </c>
      <c r="K18" s="246">
        <v>14111</v>
      </c>
      <c r="L18" s="14">
        <v>16294</v>
      </c>
      <c r="M18" s="14">
        <v>15903</v>
      </c>
      <c r="N18" s="14">
        <v>15648</v>
      </c>
      <c r="O18" s="14">
        <v>15669</v>
      </c>
      <c r="P18" s="14">
        <v>22938</v>
      </c>
      <c r="Q18" s="14">
        <v>24154</v>
      </c>
      <c r="R18" s="14">
        <v>29034</v>
      </c>
      <c r="S18" s="14">
        <v>33374</v>
      </c>
      <c r="T18" s="14">
        <v>36716</v>
      </c>
      <c r="U18" s="14">
        <v>29637</v>
      </c>
      <c r="V18" s="291">
        <v>26943</v>
      </c>
      <c r="W18" s="291">
        <v>25357</v>
      </c>
      <c r="X18" s="291">
        <v>23666</v>
      </c>
      <c r="Y18" s="291">
        <v>24604</v>
      </c>
      <c r="Z18" s="21">
        <v>23669</v>
      </c>
      <c r="AA18" s="285">
        <v>25846</v>
      </c>
      <c r="AB18" s="369">
        <v>19605</v>
      </c>
      <c r="AC18" s="243">
        <f>'κατά φύλο, μήνα 2021,2022'!K21</f>
        <v>19990</v>
      </c>
      <c r="AD18" s="365">
        <f t="shared" si="0"/>
        <v>1.9637847487885773E-2</v>
      </c>
    </row>
    <row r="19" spans="1:30" ht="39.75" customHeight="1" thickBot="1" x14ac:dyDescent="0.25">
      <c r="A19" s="141" t="s">
        <v>42</v>
      </c>
      <c r="B19" s="367">
        <f t="shared" ref="B19:L19" si="3">AVERAGE(B13:B18)</f>
        <v>6715.833333333333</v>
      </c>
      <c r="C19" s="367">
        <f t="shared" si="3"/>
        <v>8442.1666666666661</v>
      </c>
      <c r="D19" s="367">
        <f t="shared" si="3"/>
        <v>8622.6666666666661</v>
      </c>
      <c r="E19" s="367">
        <f t="shared" si="3"/>
        <v>9149</v>
      </c>
      <c r="F19" s="367">
        <f t="shared" si="3"/>
        <v>9540.5</v>
      </c>
      <c r="G19" s="367">
        <f t="shared" si="3"/>
        <v>10104.666666666666</v>
      </c>
      <c r="H19" s="367">
        <f t="shared" si="3"/>
        <v>11014.833333333334</v>
      </c>
      <c r="I19" s="367">
        <f t="shared" si="3"/>
        <v>9473.6666666666661</v>
      </c>
      <c r="J19" s="367">
        <f t="shared" si="3"/>
        <v>9921.1666666666661</v>
      </c>
      <c r="K19" s="367">
        <f t="shared" si="3"/>
        <v>10006.833333333334</v>
      </c>
      <c r="L19" s="87">
        <f t="shared" si="3"/>
        <v>12377.166666666666</v>
      </c>
      <c r="M19" s="87">
        <f t="shared" ref="M19:S19" si="4">AVERAGE(M13:M18)</f>
        <v>12230.666666666666</v>
      </c>
      <c r="N19" s="87">
        <f t="shared" si="4"/>
        <v>11374</v>
      </c>
      <c r="O19" s="87">
        <f t="shared" si="4"/>
        <v>11010.166666666666</v>
      </c>
      <c r="P19" s="87">
        <f t="shared" si="4"/>
        <v>17352.166666666668</v>
      </c>
      <c r="Q19" s="87">
        <f t="shared" si="4"/>
        <v>18819.166666666668</v>
      </c>
      <c r="R19" s="87">
        <f t="shared" si="4"/>
        <v>22202.166666666668</v>
      </c>
      <c r="S19" s="87">
        <f t="shared" si="4"/>
        <v>26817</v>
      </c>
      <c r="T19" s="370">
        <f>AVERAGE(T13:T18)</f>
        <v>30979.166666666668</v>
      </c>
      <c r="U19" s="370">
        <f>AVERAGE(U13:U18)</f>
        <v>23151.666666666668</v>
      </c>
      <c r="V19" s="370">
        <v>19405.5</v>
      </c>
      <c r="W19" s="370">
        <v>17160.166666666668</v>
      </c>
      <c r="X19" s="370">
        <v>15497.333333333334</v>
      </c>
      <c r="Y19" s="370">
        <v>15694</v>
      </c>
      <c r="Z19" s="370">
        <v>15776.833333333334</v>
      </c>
      <c r="AA19" s="371">
        <v>27933.5</v>
      </c>
      <c r="AB19" s="371">
        <f>AVERAGE(AB13:AB18)</f>
        <v>13270</v>
      </c>
      <c r="AC19" s="20">
        <f>'κατά φύλο, μήνα 2021,2022'!K21</f>
        <v>19990</v>
      </c>
      <c r="AD19" s="365">
        <f t="shared" si="0"/>
        <v>0.50640542577241909</v>
      </c>
    </row>
    <row r="20" spans="1:30" ht="27.75" customHeight="1" thickBot="1" x14ac:dyDescent="0.25">
      <c r="A20" s="141" t="s">
        <v>45</v>
      </c>
      <c r="B20" s="367">
        <f t="shared" ref="B20:L20" si="5">AVERAGE(B6:B11,B13:B18)</f>
        <v>6916.416666666667</v>
      </c>
      <c r="C20" s="367">
        <f t="shared" si="5"/>
        <v>8484.0833333333339</v>
      </c>
      <c r="D20" s="367">
        <f t="shared" si="5"/>
        <v>9345.5833333333339</v>
      </c>
      <c r="E20" s="367">
        <f t="shared" si="5"/>
        <v>9457.8333333333339</v>
      </c>
      <c r="F20" s="367">
        <f t="shared" si="5"/>
        <v>10434.916666666666</v>
      </c>
      <c r="G20" s="367">
        <f t="shared" si="5"/>
        <v>10773</v>
      </c>
      <c r="H20" s="367">
        <f t="shared" si="5"/>
        <v>11154.083333333334</v>
      </c>
      <c r="I20" s="367">
        <f t="shared" si="5"/>
        <v>10063.25</v>
      </c>
      <c r="J20" s="367">
        <f t="shared" si="5"/>
        <v>11086.09090909091</v>
      </c>
      <c r="K20" s="367">
        <f t="shared" si="5"/>
        <v>10799.416666666666</v>
      </c>
      <c r="L20" s="367">
        <f t="shared" si="5"/>
        <v>13287.333333333334</v>
      </c>
      <c r="M20" s="87">
        <f t="shared" ref="M20:S20" si="6">AVERAGE(M6:M11,M13:M18)</f>
        <v>13374.583333333334</v>
      </c>
      <c r="N20" s="87">
        <f t="shared" si="6"/>
        <v>12553</v>
      </c>
      <c r="O20" s="87">
        <f t="shared" si="6"/>
        <v>11779.166666666666</v>
      </c>
      <c r="P20" s="87">
        <f t="shared" si="6"/>
        <v>16851.083333333332</v>
      </c>
      <c r="Q20" s="87">
        <f t="shared" si="6"/>
        <v>19980.583333333332</v>
      </c>
      <c r="R20" s="87">
        <f t="shared" si="6"/>
        <v>22569.083333333332</v>
      </c>
      <c r="S20" s="87">
        <f t="shared" si="6"/>
        <v>27814.416666666668</v>
      </c>
      <c r="T20" s="370">
        <f>AVERAGE(T6:T11,T13:T18)</f>
        <v>31828.666666666668</v>
      </c>
      <c r="U20" s="370">
        <f>AVERAGE(U6:U11,U13:U18)</f>
        <v>26972.583333333332</v>
      </c>
      <c r="V20" s="370">
        <v>22279.166666666668</v>
      </c>
      <c r="W20" s="370">
        <v>19320.333333333332</v>
      </c>
      <c r="X20" s="370">
        <v>17911.083333333332</v>
      </c>
      <c r="Y20" s="370">
        <v>16909.333333333336</v>
      </c>
      <c r="Z20" s="370">
        <v>17791.75</v>
      </c>
      <c r="AA20" s="371">
        <v>26753</v>
      </c>
      <c r="AB20" s="371">
        <f>AVERAGE(AB6:AB11,AB13:AB18)</f>
        <v>17719.25</v>
      </c>
      <c r="AC20" s="371">
        <f>AVERAGE(AC6:AC11,AC13:AC18)</f>
        <v>14745.416666666666</v>
      </c>
      <c r="AD20" s="365">
        <f t="shared" si="0"/>
        <v>-0.16783065498445671</v>
      </c>
    </row>
    <row r="21" spans="1:30" x14ac:dyDescent="0.2">
      <c r="A21" s="3"/>
    </row>
    <row r="23" spans="1:30" x14ac:dyDescent="0.2">
      <c r="A23" s="29"/>
      <c r="R23" s="26"/>
      <c r="S23" s="26"/>
      <c r="T23" s="26"/>
      <c r="U23" s="26"/>
      <c r="V23" s="26"/>
      <c r="W23" s="26"/>
      <c r="X23" s="26"/>
      <c r="Y23" s="26"/>
      <c r="Z23" s="26"/>
      <c r="AB23" s="26"/>
      <c r="AC23" s="26"/>
      <c r="AD23" s="26"/>
    </row>
    <row r="24" spans="1:30" ht="14.25" x14ac:dyDescent="0.2">
      <c r="A24" s="16"/>
      <c r="R24" s="26"/>
      <c r="S24" s="26"/>
      <c r="T24" s="26"/>
      <c r="U24" s="26"/>
      <c r="V24" s="26"/>
      <c r="W24" s="26"/>
      <c r="X24" s="26"/>
      <c r="Y24" s="405" t="s">
        <v>12</v>
      </c>
      <c r="Z24" s="405"/>
      <c r="AA24" s="405"/>
      <c r="AB24" s="405"/>
      <c r="AC24" s="405"/>
      <c r="AD24" s="405"/>
    </row>
    <row r="25" spans="1:30" x14ac:dyDescent="0.2">
      <c r="A25" s="23">
        <f>'κατά φύλο, μήνα 2021,2022'!A29</f>
        <v>44972</v>
      </c>
      <c r="O25" s="22"/>
      <c r="P25" s="26"/>
      <c r="Q25" s="26"/>
      <c r="R25" s="26"/>
      <c r="S25" s="26"/>
      <c r="Y25" s="405" t="s">
        <v>11</v>
      </c>
      <c r="Z25" s="405"/>
      <c r="AA25" s="405"/>
      <c r="AB25" s="405"/>
      <c r="AC25" s="405"/>
      <c r="AD25" s="405"/>
    </row>
    <row r="26" spans="1:30" x14ac:dyDescent="0.2">
      <c r="A26" s="29"/>
      <c r="O26" s="26"/>
      <c r="P26" s="26"/>
      <c r="Q26" s="26"/>
      <c r="R26" s="26"/>
      <c r="S26" s="25"/>
    </row>
  </sheetData>
  <mergeCells count="4">
    <mergeCell ref="Y25:AD25"/>
    <mergeCell ref="Y24:AD24"/>
    <mergeCell ref="F4:Q4"/>
    <mergeCell ref="A3:AD3"/>
  </mergeCells>
  <phoneticPr fontId="0" type="noConversion"/>
  <pageMargins left="0" right="0" top="0.98425196850393704" bottom="0.78740157480314965" header="0.51181102362204722" footer="0.51181102362204722"/>
  <pageSetup paperSize="9" scale="7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29"/>
  <sheetViews>
    <sheetView zoomScale="85" zoomScaleNormal="85" workbookViewId="0">
      <pane xSplit="1" topLeftCell="B1" activePane="topRight" state="frozen"/>
      <selection activeCell="A2" sqref="A2"/>
      <selection pane="topRight" activeCell="C26" sqref="C26"/>
    </sheetView>
  </sheetViews>
  <sheetFormatPr defaultRowHeight="12.75" x14ac:dyDescent="0.2"/>
  <cols>
    <col min="1" max="1" width="30.85546875" customWidth="1"/>
    <col min="2" max="2" width="13.140625" customWidth="1"/>
    <col min="4" max="4" width="9.5703125" customWidth="1"/>
    <col min="5" max="5" width="13" customWidth="1"/>
    <col min="6" max="7" width="9.42578125" customWidth="1"/>
    <col min="8" max="8" width="11.7109375" customWidth="1"/>
    <col min="10" max="10" width="10.28515625" bestFit="1" customWidth="1"/>
    <col min="11" max="11" width="13.7109375" bestFit="1" customWidth="1"/>
  </cols>
  <sheetData>
    <row r="1" spans="1:16" x14ac:dyDescent="0.2">
      <c r="A1" s="71" t="s">
        <v>144</v>
      </c>
    </row>
    <row r="2" spans="1:16" x14ac:dyDescent="0.2">
      <c r="A2" s="407" t="s">
        <v>145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6" ht="13.5" thickBot="1" x14ac:dyDescent="0.25">
      <c r="A3" s="266"/>
    </row>
    <row r="4" spans="1:16" ht="19.5" customHeight="1" x14ac:dyDescent="0.25">
      <c r="A4" s="412" t="s">
        <v>0</v>
      </c>
      <c r="B4" s="414">
        <v>2021</v>
      </c>
      <c r="C4" s="414"/>
      <c r="D4" s="414"/>
      <c r="E4" s="414"/>
      <c r="F4" s="414"/>
      <c r="G4" s="415" t="s">
        <v>146</v>
      </c>
      <c r="H4" s="414">
        <v>2022</v>
      </c>
      <c r="I4" s="414"/>
      <c r="J4" s="414"/>
      <c r="K4" s="414"/>
      <c r="L4" s="414"/>
      <c r="M4" s="417" t="s">
        <v>138</v>
      </c>
    </row>
    <row r="5" spans="1:16" ht="37.5" customHeight="1" x14ac:dyDescent="0.2">
      <c r="A5" s="413"/>
      <c r="B5" s="142" t="s">
        <v>35</v>
      </c>
      <c r="C5" s="143" t="s">
        <v>36</v>
      </c>
      <c r="D5" s="143" t="s">
        <v>39</v>
      </c>
      <c r="E5" s="144" t="s">
        <v>37</v>
      </c>
      <c r="F5" s="143" t="s">
        <v>38</v>
      </c>
      <c r="G5" s="416"/>
      <c r="H5" s="142" t="s">
        <v>35</v>
      </c>
      <c r="I5" s="143" t="s">
        <v>36</v>
      </c>
      <c r="J5" s="143" t="s">
        <v>39</v>
      </c>
      <c r="K5" s="144" t="s">
        <v>37</v>
      </c>
      <c r="L5" s="143" t="s">
        <v>38</v>
      </c>
      <c r="M5" s="418"/>
    </row>
    <row r="6" spans="1:16" ht="18" customHeight="1" x14ac:dyDescent="0.2">
      <c r="A6" s="145" t="s">
        <v>19</v>
      </c>
      <c r="B6" s="223">
        <v>18198</v>
      </c>
      <c r="C6" s="223">
        <v>6815</v>
      </c>
      <c r="D6" s="223">
        <v>1592</v>
      </c>
      <c r="E6" s="223">
        <v>118</v>
      </c>
      <c r="F6" s="223">
        <f>SUM(B6:E6)</f>
        <v>26723</v>
      </c>
      <c r="G6" s="286">
        <v>4.9524782028120384E-2</v>
      </c>
      <c r="H6" s="223">
        <v>13358</v>
      </c>
      <c r="I6" s="223">
        <v>6862</v>
      </c>
      <c r="J6" s="223">
        <v>1341</v>
      </c>
      <c r="K6" s="223">
        <v>154</v>
      </c>
      <c r="L6" s="223">
        <f>SUM(H6:K6)</f>
        <v>21715</v>
      </c>
      <c r="M6" s="270">
        <f>(L6/F6)-1</f>
        <v>-0.18740410882011749</v>
      </c>
    </row>
    <row r="7" spans="1:16" ht="18" customHeight="1" x14ac:dyDescent="0.2">
      <c r="A7" s="145" t="s">
        <v>20</v>
      </c>
      <c r="B7" s="223">
        <v>17229</v>
      </c>
      <c r="C7" s="223">
        <v>6627</v>
      </c>
      <c r="D7" s="223">
        <v>1500</v>
      </c>
      <c r="E7" s="223">
        <v>129</v>
      </c>
      <c r="F7" s="223">
        <f t="shared" ref="F7:F18" si="0">SUM(B7:E7)</f>
        <v>25485</v>
      </c>
      <c r="G7" s="286">
        <v>1.8015498921466699E-2</v>
      </c>
      <c r="H7" s="223">
        <v>12438</v>
      </c>
      <c r="I7" s="223">
        <v>6514</v>
      </c>
      <c r="J7" s="223">
        <v>1267</v>
      </c>
      <c r="K7" s="223">
        <v>149</v>
      </c>
      <c r="L7" s="223">
        <f t="shared" ref="L7:L11" si="1">SUM(H7:K7)</f>
        <v>20368</v>
      </c>
      <c r="M7" s="270">
        <f t="shared" ref="M7:M20" si="2">(L7/F7)-1</f>
        <v>-0.20078477535805372</v>
      </c>
    </row>
    <row r="8" spans="1:16" ht="18" customHeight="1" x14ac:dyDescent="0.2">
      <c r="A8" s="145" t="s">
        <v>21</v>
      </c>
      <c r="B8" s="223">
        <v>15319</v>
      </c>
      <c r="C8" s="223">
        <v>6089</v>
      </c>
      <c r="D8" s="223">
        <v>1371</v>
      </c>
      <c r="E8" s="223">
        <v>120</v>
      </c>
      <c r="F8" s="223">
        <f t="shared" si="0"/>
        <v>22899</v>
      </c>
      <c r="G8" s="286">
        <v>-0.27843075468725387</v>
      </c>
      <c r="H8" s="223">
        <v>12077</v>
      </c>
      <c r="I8" s="223">
        <v>5657</v>
      </c>
      <c r="J8" s="223">
        <v>1151</v>
      </c>
      <c r="K8" s="223">
        <v>138</v>
      </c>
      <c r="L8" s="223">
        <f t="shared" si="1"/>
        <v>19023</v>
      </c>
      <c r="M8" s="270">
        <f>(L8/F8)-1</f>
        <v>-0.16926503340757237</v>
      </c>
    </row>
    <row r="9" spans="1:16" ht="18" customHeight="1" x14ac:dyDescent="0.2">
      <c r="A9" s="145" t="s">
        <v>22</v>
      </c>
      <c r="B9" s="223">
        <v>14760</v>
      </c>
      <c r="C9" s="223">
        <v>6054</v>
      </c>
      <c r="D9" s="223">
        <v>1370</v>
      </c>
      <c r="E9" s="223">
        <v>112</v>
      </c>
      <c r="F9" s="223">
        <f t="shared" si="0"/>
        <v>22296</v>
      </c>
      <c r="G9" s="286">
        <v>6.5163386202942819E-2</v>
      </c>
      <c r="H9" s="223">
        <v>7085</v>
      </c>
      <c r="I9" s="223">
        <v>2721</v>
      </c>
      <c r="J9" s="223">
        <v>674</v>
      </c>
      <c r="K9" s="223">
        <v>82</v>
      </c>
      <c r="L9" s="223">
        <f t="shared" si="1"/>
        <v>10562</v>
      </c>
      <c r="M9" s="270">
        <f t="shared" si="2"/>
        <v>-0.52628274129888775</v>
      </c>
    </row>
    <row r="10" spans="1:16" ht="18" customHeight="1" x14ac:dyDescent="0.2">
      <c r="A10" s="145" t="s">
        <v>23</v>
      </c>
      <c r="B10" s="223">
        <v>13561</v>
      </c>
      <c r="C10" s="223">
        <v>5128</v>
      </c>
      <c r="D10" s="223">
        <v>1254</v>
      </c>
      <c r="E10" s="223">
        <v>92</v>
      </c>
      <c r="F10" s="223">
        <f t="shared" si="0"/>
        <v>20035</v>
      </c>
      <c r="G10" s="286">
        <v>-0.12088635366388767</v>
      </c>
      <c r="H10" s="223">
        <v>6658</v>
      </c>
      <c r="I10" s="223">
        <v>1990</v>
      </c>
      <c r="J10" s="223">
        <v>562</v>
      </c>
      <c r="K10" s="223">
        <v>52</v>
      </c>
      <c r="L10" s="223">
        <f t="shared" si="1"/>
        <v>9262</v>
      </c>
      <c r="M10" s="270">
        <f t="shared" si="2"/>
        <v>-0.5377090092338408</v>
      </c>
    </row>
    <row r="11" spans="1:16" ht="18" customHeight="1" thickBot="1" x14ac:dyDescent="0.25">
      <c r="A11" s="149" t="s">
        <v>24</v>
      </c>
      <c r="B11" s="224">
        <v>11152</v>
      </c>
      <c r="C11" s="224">
        <v>3488</v>
      </c>
      <c r="D11" s="224">
        <v>865</v>
      </c>
      <c r="E11" s="224">
        <v>68</v>
      </c>
      <c r="F11" s="223">
        <f t="shared" si="0"/>
        <v>15573</v>
      </c>
      <c r="G11" s="287">
        <v>-0.43333818499381416</v>
      </c>
      <c r="H11" s="224">
        <v>8300</v>
      </c>
      <c r="I11" s="224">
        <v>1758</v>
      </c>
      <c r="J11" s="224">
        <v>540</v>
      </c>
      <c r="K11" s="224">
        <v>43</v>
      </c>
      <c r="L11" s="223">
        <f t="shared" si="1"/>
        <v>10641</v>
      </c>
      <c r="M11" s="333">
        <f t="shared" si="2"/>
        <v>-0.31670198420342899</v>
      </c>
    </row>
    <row r="12" spans="1:16" ht="39" customHeight="1" thickBot="1" x14ac:dyDescent="0.3">
      <c r="A12" s="151" t="s">
        <v>41</v>
      </c>
      <c r="B12" s="225">
        <f>AVERAGE(B6:B11)</f>
        <v>15036.5</v>
      </c>
      <c r="C12" s="225">
        <f t="shared" ref="C12:D12" si="3">AVERAGE(C6:C11)</f>
        <v>5700.166666666667</v>
      </c>
      <c r="D12" s="225">
        <f t="shared" si="3"/>
        <v>1325.3333333333333</v>
      </c>
      <c r="E12" s="225">
        <f>AVERAGE(E6:E11)</f>
        <v>106.5</v>
      </c>
      <c r="F12" s="225">
        <f>AVERAGE(F6:F11)</f>
        <v>22168.5</v>
      </c>
      <c r="G12" s="288">
        <v>-0.13311174112816504</v>
      </c>
      <c r="H12" s="225">
        <f>AVERAGE(H6:H11)</f>
        <v>9986</v>
      </c>
      <c r="I12" s="225">
        <f t="shared" ref="I12:K12" si="4">AVERAGE(I6:I11)</f>
        <v>4250.333333333333</v>
      </c>
      <c r="J12" s="225">
        <f t="shared" si="4"/>
        <v>922.5</v>
      </c>
      <c r="K12" s="225">
        <f t="shared" si="4"/>
        <v>103</v>
      </c>
      <c r="L12" s="225">
        <f>AVERAGE(L6:L11)</f>
        <v>15261.833333333334</v>
      </c>
      <c r="M12" s="344">
        <f t="shared" si="2"/>
        <v>-0.31155317981219599</v>
      </c>
      <c r="P12" s="284"/>
    </row>
    <row r="13" spans="1:16" ht="18" customHeight="1" x14ac:dyDescent="0.2">
      <c r="A13" s="150" t="s">
        <v>25</v>
      </c>
      <c r="B13" s="226">
        <v>11554</v>
      </c>
      <c r="C13" s="226">
        <v>2866</v>
      </c>
      <c r="D13" s="226">
        <v>710</v>
      </c>
      <c r="E13" s="226">
        <v>46</v>
      </c>
      <c r="F13" s="223">
        <f t="shared" si="0"/>
        <v>15176</v>
      </c>
      <c r="G13" s="289">
        <v>-0.48819641170915962</v>
      </c>
      <c r="H13" s="226">
        <v>10231</v>
      </c>
      <c r="I13" s="226">
        <v>1882</v>
      </c>
      <c r="J13" s="226">
        <v>583</v>
      </c>
      <c r="K13" s="226">
        <v>35</v>
      </c>
      <c r="L13" s="226">
        <f>SUM(H13:K13)</f>
        <v>12731</v>
      </c>
      <c r="M13" s="343">
        <f t="shared" si="2"/>
        <v>-0.16110964681075379</v>
      </c>
    </row>
    <row r="14" spans="1:16" ht="18" customHeight="1" x14ac:dyDescent="0.2">
      <c r="A14" s="145" t="s">
        <v>7</v>
      </c>
      <c r="B14" s="223">
        <v>9072</v>
      </c>
      <c r="C14" s="223">
        <v>1833</v>
      </c>
      <c r="D14" s="223">
        <v>426</v>
      </c>
      <c r="E14" s="223">
        <v>18</v>
      </c>
      <c r="F14" s="223">
        <f t="shared" si="0"/>
        <v>11349</v>
      </c>
      <c r="G14" s="286">
        <v>-0.61365106382978718</v>
      </c>
      <c r="H14" s="223">
        <v>11570</v>
      </c>
      <c r="I14" s="223">
        <v>2023</v>
      </c>
      <c r="J14" s="223">
        <v>641</v>
      </c>
      <c r="K14" s="223">
        <v>38</v>
      </c>
      <c r="L14" s="226">
        <f t="shared" ref="L14:L18" si="5">SUM(H14:K14)</f>
        <v>14272</v>
      </c>
      <c r="M14" s="270">
        <f t="shared" si="2"/>
        <v>0.25755573178253588</v>
      </c>
    </row>
    <row r="15" spans="1:16" ht="18" customHeight="1" x14ac:dyDescent="0.2">
      <c r="A15" s="145" t="s">
        <v>26</v>
      </c>
      <c r="B15" s="223">
        <v>8193</v>
      </c>
      <c r="C15" s="223">
        <v>1737</v>
      </c>
      <c r="D15" s="223">
        <v>430</v>
      </c>
      <c r="E15" s="223">
        <v>23</v>
      </c>
      <c r="F15" s="223">
        <f t="shared" si="0"/>
        <v>10383</v>
      </c>
      <c r="G15" s="286">
        <v>-0.63494128401659511</v>
      </c>
      <c r="H15" s="223">
        <v>10064</v>
      </c>
      <c r="I15" s="223">
        <v>1888</v>
      </c>
      <c r="J15" s="223">
        <v>598</v>
      </c>
      <c r="K15" s="223">
        <v>40</v>
      </c>
      <c r="L15" s="226">
        <f t="shared" si="5"/>
        <v>12590</v>
      </c>
      <c r="M15" s="270">
        <f t="shared" si="2"/>
        <v>0.21255899065780604</v>
      </c>
    </row>
    <row r="16" spans="1:16" ht="18" customHeight="1" x14ac:dyDescent="0.2">
      <c r="A16" s="145" t="s">
        <v>27</v>
      </c>
      <c r="B16" s="223">
        <v>6161</v>
      </c>
      <c r="C16" s="223">
        <v>1574</v>
      </c>
      <c r="D16" s="223">
        <v>381</v>
      </c>
      <c r="E16" s="223">
        <v>20</v>
      </c>
      <c r="F16" s="223">
        <f t="shared" si="0"/>
        <v>8136</v>
      </c>
      <c r="G16" s="286">
        <v>-0.69961233154882774</v>
      </c>
      <c r="H16" s="223">
        <v>7466</v>
      </c>
      <c r="I16" s="223">
        <v>1665</v>
      </c>
      <c r="J16" s="223">
        <v>517</v>
      </c>
      <c r="K16" s="223">
        <v>23</v>
      </c>
      <c r="L16" s="226">
        <f t="shared" si="5"/>
        <v>9671</v>
      </c>
      <c r="M16" s="270">
        <f t="shared" si="2"/>
        <v>0.18866764995083574</v>
      </c>
    </row>
    <row r="17" spans="1:16" ht="18" customHeight="1" x14ac:dyDescent="0.2">
      <c r="A17" s="145" t="s">
        <v>28</v>
      </c>
      <c r="B17" s="223">
        <v>9766</v>
      </c>
      <c r="C17" s="223">
        <v>4354</v>
      </c>
      <c r="D17" s="223">
        <v>778</v>
      </c>
      <c r="E17" s="223">
        <v>72</v>
      </c>
      <c r="F17" s="223">
        <f t="shared" si="0"/>
        <v>14970</v>
      </c>
      <c r="G17" s="286">
        <v>-0.44961582294768576</v>
      </c>
      <c r="H17" s="223">
        <v>10682</v>
      </c>
      <c r="I17" s="223">
        <v>4259</v>
      </c>
      <c r="J17" s="223">
        <v>909</v>
      </c>
      <c r="K17" s="223">
        <v>270</v>
      </c>
      <c r="L17" s="226">
        <f t="shared" si="5"/>
        <v>16120</v>
      </c>
      <c r="M17" s="270">
        <f t="shared" si="2"/>
        <v>7.6820307281229017E-2</v>
      </c>
    </row>
    <row r="18" spans="1:16" ht="18" customHeight="1" thickBot="1" x14ac:dyDescent="0.25">
      <c r="A18" s="149" t="s">
        <v>29</v>
      </c>
      <c r="B18" s="224">
        <v>12249</v>
      </c>
      <c r="C18" s="224">
        <v>6049</v>
      </c>
      <c r="D18" s="224">
        <v>1164</v>
      </c>
      <c r="E18" s="224">
        <v>143</v>
      </c>
      <c r="F18" s="223">
        <f t="shared" si="0"/>
        <v>19605</v>
      </c>
      <c r="G18" s="287">
        <v>-0.24146869921844771</v>
      </c>
      <c r="H18" s="224">
        <v>12923</v>
      </c>
      <c r="I18" s="224">
        <v>5591</v>
      </c>
      <c r="J18" s="224">
        <v>1174</v>
      </c>
      <c r="K18" s="224">
        <v>302</v>
      </c>
      <c r="L18" s="226">
        <f t="shared" si="5"/>
        <v>19990</v>
      </c>
      <c r="M18" s="333">
        <f t="shared" si="2"/>
        <v>1.9637847487885773E-2</v>
      </c>
    </row>
    <row r="19" spans="1:16" ht="24.75" thickBot="1" x14ac:dyDescent="0.25">
      <c r="A19" s="151" t="s">
        <v>42</v>
      </c>
      <c r="B19" s="225">
        <f>AVERAGE(B13:B18)</f>
        <v>9499.1666666666661</v>
      </c>
      <c r="C19" s="225">
        <f t="shared" ref="C19:E19" si="6">AVERAGE(C13:C18)</f>
        <v>3068.8333333333335</v>
      </c>
      <c r="D19" s="225">
        <f t="shared" si="6"/>
        <v>648.16666666666663</v>
      </c>
      <c r="E19" s="225">
        <f t="shared" si="6"/>
        <v>53.666666666666664</v>
      </c>
      <c r="F19" s="225">
        <f>AVERAGE(F13:F18)</f>
        <v>13269.833333333334</v>
      </c>
      <c r="G19" s="290">
        <v>-0.52494316859684609</v>
      </c>
      <c r="H19" s="225">
        <f>AVERAGE(H13:H18)</f>
        <v>10489.333333333334</v>
      </c>
      <c r="I19" s="225">
        <f t="shared" ref="I19:K19" si="7">AVERAGE(I13:I18)</f>
        <v>2884.6666666666665</v>
      </c>
      <c r="J19" s="225">
        <f t="shared" si="7"/>
        <v>737</v>
      </c>
      <c r="K19" s="225">
        <f t="shared" si="7"/>
        <v>118</v>
      </c>
      <c r="L19" s="225">
        <f>AVERAGE(L13:L18)</f>
        <v>14229</v>
      </c>
      <c r="M19" s="271">
        <f t="shared" si="2"/>
        <v>7.2281741795300114E-2</v>
      </c>
    </row>
    <row r="20" spans="1:16" ht="24.75" thickBot="1" x14ac:dyDescent="0.25">
      <c r="A20" s="151" t="s">
        <v>43</v>
      </c>
      <c r="B20" s="225">
        <f>AVERAGE(B6:B11,B13:B18)</f>
        <v>12267.833333333334</v>
      </c>
      <c r="C20" s="225">
        <f t="shared" ref="C20:E20" si="8">AVERAGE(C6:C11,C13:C18)</f>
        <v>4384.5</v>
      </c>
      <c r="D20" s="225">
        <f t="shared" si="8"/>
        <v>986.75</v>
      </c>
      <c r="E20" s="225">
        <f t="shared" si="8"/>
        <v>80.083333333333329</v>
      </c>
      <c r="F20" s="225">
        <f>AVERAGE(F6:F11,F13:F18)</f>
        <v>17719.166666666668</v>
      </c>
      <c r="G20" s="290">
        <v>-0.33767241057077713</v>
      </c>
      <c r="H20" s="225">
        <f>AVERAGE(H6:H11,H13:H18)</f>
        <v>10237.666666666666</v>
      </c>
      <c r="I20" s="225">
        <f t="shared" ref="I20:K20" si="9">AVERAGE(I6:I11,I13:I18)</f>
        <v>3567.5</v>
      </c>
      <c r="J20" s="225">
        <f t="shared" si="9"/>
        <v>829.75</v>
      </c>
      <c r="K20" s="225">
        <f t="shared" si="9"/>
        <v>110.5</v>
      </c>
      <c r="L20" s="225">
        <f>AVERAGE(L6:L11,L13:L18)</f>
        <v>14745.416666666666</v>
      </c>
      <c r="M20" s="344">
        <f t="shared" si="2"/>
        <v>-0.16782674128768293</v>
      </c>
      <c r="P20" s="232"/>
    </row>
    <row r="21" spans="1:16" ht="26.25" customHeight="1" thickBot="1" x14ac:dyDescent="0.25">
      <c r="A21" s="409" t="s">
        <v>40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1"/>
    </row>
    <row r="24" spans="1:16" x14ac:dyDescent="0.2">
      <c r="A24" s="22"/>
    </row>
    <row r="25" spans="1:16" x14ac:dyDescent="0.2">
      <c r="A25" s="33" t="s">
        <v>143</v>
      </c>
      <c r="B25" s="26"/>
      <c r="C25" s="26"/>
      <c r="D25" s="26"/>
      <c r="E25" s="26"/>
      <c r="F25" s="26"/>
      <c r="J25" s="22"/>
      <c r="K25" s="405" t="s">
        <v>12</v>
      </c>
      <c r="L25" s="405"/>
      <c r="M25" s="26"/>
    </row>
    <row r="26" spans="1:16" x14ac:dyDescent="0.2">
      <c r="A26" s="23">
        <v>44972</v>
      </c>
      <c r="B26" s="25"/>
      <c r="C26" s="25"/>
      <c r="D26" s="25"/>
      <c r="E26" s="25"/>
      <c r="F26" s="25"/>
      <c r="J26" s="405" t="s">
        <v>11</v>
      </c>
      <c r="K26" s="405"/>
      <c r="L26" s="405"/>
      <c r="M26" s="405"/>
    </row>
    <row r="27" spans="1:16" x14ac:dyDescent="0.2">
      <c r="G27" s="26"/>
    </row>
    <row r="28" spans="1:16" x14ac:dyDescent="0.2">
      <c r="G28" s="25"/>
    </row>
    <row r="29" spans="1:16" x14ac:dyDescent="0.2">
      <c r="G29" t="s">
        <v>120</v>
      </c>
    </row>
  </sheetData>
  <mergeCells count="9">
    <mergeCell ref="A21:M21"/>
    <mergeCell ref="K25:L25"/>
    <mergeCell ref="J26:M26"/>
    <mergeCell ref="A2:M2"/>
    <mergeCell ref="A4:A5"/>
    <mergeCell ref="B4:F4"/>
    <mergeCell ref="G4:G5"/>
    <mergeCell ref="H4:L4"/>
    <mergeCell ref="M4:M5"/>
  </mergeCells>
  <pageMargins left="0" right="0" top="0.35433070866141736" bottom="0.15748031496062992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view="pageBreakPreview" zoomScale="60" zoomScaleNormal="90" workbookViewId="0">
      <pane xSplit="1" topLeftCell="B1" activePane="topRight" state="frozen"/>
      <selection activeCell="A2" sqref="A2"/>
      <selection pane="topRight" activeCell="A27" sqref="A27"/>
    </sheetView>
  </sheetViews>
  <sheetFormatPr defaultRowHeight="12.75" x14ac:dyDescent="0.2"/>
  <cols>
    <col min="1" max="1" width="30.85546875" customWidth="1"/>
    <col min="2" max="2" width="13.140625" customWidth="1"/>
    <col min="4" max="4" width="9.5703125" customWidth="1"/>
    <col min="5" max="5" width="13" customWidth="1"/>
    <col min="6" max="7" width="9.42578125" customWidth="1"/>
    <col min="8" max="8" width="12.7109375" customWidth="1"/>
    <col min="10" max="10" width="10.28515625" bestFit="1" customWidth="1"/>
    <col min="11" max="11" width="13.7109375" bestFit="1" customWidth="1"/>
  </cols>
  <sheetData>
    <row r="1" spans="1:16" x14ac:dyDescent="0.2">
      <c r="A1" s="71" t="s">
        <v>98</v>
      </c>
    </row>
    <row r="2" spans="1:16" ht="27.75" customHeight="1" x14ac:dyDescent="0.2">
      <c r="A2" s="407" t="s">
        <v>137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6" ht="13.5" thickBot="1" x14ac:dyDescent="0.25">
      <c r="A3" s="266"/>
    </row>
    <row r="4" spans="1:16" ht="19.5" customHeight="1" x14ac:dyDescent="0.25">
      <c r="A4" s="412" t="s">
        <v>0</v>
      </c>
      <c r="B4" s="414">
        <v>2021</v>
      </c>
      <c r="C4" s="414"/>
      <c r="D4" s="414"/>
      <c r="E4" s="414"/>
      <c r="F4" s="414"/>
      <c r="G4" s="415" t="s">
        <v>146</v>
      </c>
      <c r="H4" s="414">
        <v>2022</v>
      </c>
      <c r="I4" s="414"/>
      <c r="J4" s="414"/>
      <c r="K4" s="414"/>
      <c r="L4" s="414"/>
      <c r="M4" s="417" t="s">
        <v>138</v>
      </c>
    </row>
    <row r="5" spans="1:16" ht="37.5" customHeight="1" x14ac:dyDescent="0.2">
      <c r="A5" s="413"/>
      <c r="B5" s="142" t="s">
        <v>35</v>
      </c>
      <c r="C5" s="143" t="s">
        <v>36</v>
      </c>
      <c r="D5" s="143" t="s">
        <v>39</v>
      </c>
      <c r="E5" s="144" t="s">
        <v>37</v>
      </c>
      <c r="F5" s="143" t="s">
        <v>38</v>
      </c>
      <c r="G5" s="416"/>
      <c r="H5" s="142" t="s">
        <v>35</v>
      </c>
      <c r="I5" s="143" t="s">
        <v>36</v>
      </c>
      <c r="J5" s="143" t="s">
        <v>39</v>
      </c>
      <c r="K5" s="144" t="s">
        <v>37</v>
      </c>
      <c r="L5" s="143" t="s">
        <v>38</v>
      </c>
      <c r="M5" s="418"/>
    </row>
    <row r="6" spans="1:16" ht="18" customHeight="1" x14ac:dyDescent="0.2">
      <c r="A6" s="145" t="s">
        <v>19</v>
      </c>
      <c r="B6" s="223">
        <v>6687</v>
      </c>
      <c r="C6" s="223">
        <v>2252</v>
      </c>
      <c r="D6" s="223">
        <v>460</v>
      </c>
      <c r="E6" s="223">
        <v>29</v>
      </c>
      <c r="F6" s="223">
        <v>9428</v>
      </c>
      <c r="G6" s="286">
        <v>-0.54950305810397548</v>
      </c>
      <c r="H6" s="223">
        <v>10326</v>
      </c>
      <c r="I6" s="223">
        <v>5248</v>
      </c>
      <c r="J6" s="223">
        <v>952</v>
      </c>
      <c r="K6" s="223">
        <v>73</v>
      </c>
      <c r="L6" s="223">
        <f>SUM(H6:K6)</f>
        <v>16599</v>
      </c>
      <c r="M6" s="270">
        <f>(L6/F6)-1</f>
        <v>0.760606703436572</v>
      </c>
    </row>
    <row r="7" spans="1:16" ht="18" customHeight="1" x14ac:dyDescent="0.2">
      <c r="A7" s="145" t="s">
        <v>20</v>
      </c>
      <c r="B7" s="223">
        <v>6094</v>
      </c>
      <c r="C7" s="223">
        <v>2166</v>
      </c>
      <c r="D7" s="223">
        <v>425</v>
      </c>
      <c r="E7" s="223">
        <v>27</v>
      </c>
      <c r="F7" s="223">
        <v>8712</v>
      </c>
      <c r="G7" s="286">
        <v>-0.57516945433266686</v>
      </c>
      <c r="H7" s="223">
        <v>10294</v>
      </c>
      <c r="I7" s="223">
        <v>5333</v>
      </c>
      <c r="J7" s="223">
        <v>1019</v>
      </c>
      <c r="K7" s="223">
        <v>73</v>
      </c>
      <c r="L7" s="223">
        <f t="shared" ref="L7:L11" si="0">SUM(H7:K7)</f>
        <v>16719</v>
      </c>
      <c r="M7" s="270">
        <f t="shared" ref="M7:M20" si="1">(L7/F7)-1</f>
        <v>0.9190771349862259</v>
      </c>
    </row>
    <row r="8" spans="1:16" ht="18" customHeight="1" x14ac:dyDescent="0.2">
      <c r="A8" s="145" t="s">
        <v>21</v>
      </c>
      <c r="B8" s="223">
        <v>5708</v>
      </c>
      <c r="C8" s="223">
        <v>2014</v>
      </c>
      <c r="D8" s="223">
        <v>399</v>
      </c>
      <c r="E8" s="223">
        <v>23</v>
      </c>
      <c r="F8" s="223">
        <v>8144</v>
      </c>
      <c r="G8" s="286">
        <v>-0.62744739249771264</v>
      </c>
      <c r="H8" s="223">
        <v>9330</v>
      </c>
      <c r="I8" s="223">
        <v>4289</v>
      </c>
      <c r="J8" s="223">
        <v>854</v>
      </c>
      <c r="K8" s="223">
        <v>69</v>
      </c>
      <c r="L8" s="223">
        <f t="shared" si="0"/>
        <v>14542</v>
      </c>
      <c r="M8" s="270">
        <f>(L8/F8)-1</f>
        <v>0.7856090373280944</v>
      </c>
    </row>
    <row r="9" spans="1:16" ht="18" customHeight="1" x14ac:dyDescent="0.2">
      <c r="A9" s="145" t="s">
        <v>22</v>
      </c>
      <c r="B9" s="223">
        <v>5306</v>
      </c>
      <c r="C9" s="223">
        <v>1855</v>
      </c>
      <c r="D9" s="223">
        <v>364</v>
      </c>
      <c r="E9" s="223">
        <v>19</v>
      </c>
      <c r="F9" s="223">
        <v>7544</v>
      </c>
      <c r="G9" s="286">
        <v>-0.52517623363544819</v>
      </c>
      <c r="H9" s="223">
        <v>4589</v>
      </c>
      <c r="I9" s="223">
        <v>1768</v>
      </c>
      <c r="J9" s="223">
        <v>435</v>
      </c>
      <c r="K9" s="223">
        <v>31</v>
      </c>
      <c r="L9" s="223">
        <f t="shared" si="0"/>
        <v>6823</v>
      </c>
      <c r="M9" s="270">
        <f t="shared" si="1"/>
        <v>-9.5572640509013818E-2</v>
      </c>
    </row>
    <row r="10" spans="1:16" ht="18" customHeight="1" x14ac:dyDescent="0.2">
      <c r="A10" s="145" t="s">
        <v>23</v>
      </c>
      <c r="B10" s="223">
        <v>4897</v>
      </c>
      <c r="C10" s="223">
        <v>1625</v>
      </c>
      <c r="D10" s="223">
        <v>328</v>
      </c>
      <c r="E10" s="223">
        <v>20</v>
      </c>
      <c r="F10" s="223">
        <v>6870</v>
      </c>
      <c r="G10" s="286">
        <v>-0.57201594816845258</v>
      </c>
      <c r="H10" s="223">
        <v>3969</v>
      </c>
      <c r="I10" s="223">
        <v>1167</v>
      </c>
      <c r="J10" s="223">
        <v>330</v>
      </c>
      <c r="K10" s="223">
        <v>18</v>
      </c>
      <c r="L10" s="223">
        <f t="shared" si="0"/>
        <v>5484</v>
      </c>
      <c r="M10" s="270">
        <f t="shared" si="1"/>
        <v>-0.20174672489082968</v>
      </c>
    </row>
    <row r="11" spans="1:16" ht="18" customHeight="1" thickBot="1" x14ac:dyDescent="0.25">
      <c r="A11" s="149" t="s">
        <v>24</v>
      </c>
      <c r="B11" s="224">
        <v>5508</v>
      </c>
      <c r="C11" s="224">
        <v>1265</v>
      </c>
      <c r="D11" s="224">
        <v>279</v>
      </c>
      <c r="E11" s="224">
        <v>10</v>
      </c>
      <c r="F11" s="224">
        <v>7062</v>
      </c>
      <c r="G11" s="287">
        <v>-0.35636164783084212</v>
      </c>
      <c r="H11" s="224">
        <v>5157</v>
      </c>
      <c r="I11" s="224">
        <v>1002</v>
      </c>
      <c r="J11" s="224">
        <v>307</v>
      </c>
      <c r="K11" s="224">
        <v>16</v>
      </c>
      <c r="L11" s="223">
        <f t="shared" si="0"/>
        <v>6482</v>
      </c>
      <c r="M11" s="333">
        <f t="shared" si="1"/>
        <v>-8.2129708297932646E-2</v>
      </c>
    </row>
    <row r="12" spans="1:16" ht="39" customHeight="1" thickBot="1" x14ac:dyDescent="0.3">
      <c r="A12" s="151" t="s">
        <v>41</v>
      </c>
      <c r="B12" s="225">
        <v>5700</v>
      </c>
      <c r="C12" s="225">
        <v>1862.8333333333333</v>
      </c>
      <c r="D12" s="225">
        <v>375.83333333333331</v>
      </c>
      <c r="E12" s="225">
        <v>21.333333333333332</v>
      </c>
      <c r="F12" s="225">
        <v>7960</v>
      </c>
      <c r="G12" s="288">
        <v>-0.55031212631935755</v>
      </c>
      <c r="H12" s="225">
        <f>AVERAGE(H6:H11)</f>
        <v>7277.5</v>
      </c>
      <c r="I12" s="225">
        <f>AVERAGE(I6:I11)</f>
        <v>3134.5</v>
      </c>
      <c r="J12" s="225">
        <f>AVERAGE(J6:J11)</f>
        <v>649.5</v>
      </c>
      <c r="K12" s="225">
        <f>AVERAGE(K6:K11)</f>
        <v>46.666666666666664</v>
      </c>
      <c r="L12" s="225">
        <f>AVERAGE(L6:L11)</f>
        <v>11108.166666666666</v>
      </c>
      <c r="M12" s="344">
        <f>(L12/F12)-1</f>
        <v>0.39549832495812387</v>
      </c>
      <c r="P12" s="284"/>
    </row>
    <row r="13" spans="1:16" ht="18" customHeight="1" x14ac:dyDescent="0.2">
      <c r="A13" s="150" t="s">
        <v>25</v>
      </c>
      <c r="B13" s="226">
        <v>6832</v>
      </c>
      <c r="C13" s="226">
        <v>1229</v>
      </c>
      <c r="D13" s="226">
        <v>267</v>
      </c>
      <c r="E13" s="226">
        <v>9</v>
      </c>
      <c r="F13" s="226">
        <v>8337</v>
      </c>
      <c r="G13" s="289">
        <v>-0.33255944279881511</v>
      </c>
      <c r="H13" s="226">
        <v>7109</v>
      </c>
      <c r="I13" s="226">
        <v>1153</v>
      </c>
      <c r="J13" s="226">
        <v>339</v>
      </c>
      <c r="K13" s="226">
        <v>19</v>
      </c>
      <c r="L13" s="226">
        <f>SUM(H13:K13)</f>
        <v>8620</v>
      </c>
      <c r="M13" s="343">
        <f t="shared" si="1"/>
        <v>3.3945064171764461E-2</v>
      </c>
    </row>
    <row r="14" spans="1:16" ht="18" customHeight="1" x14ac:dyDescent="0.2">
      <c r="A14" s="145" t="s">
        <v>7</v>
      </c>
      <c r="B14" s="223">
        <v>6436</v>
      </c>
      <c r="C14" s="223">
        <v>1094</v>
      </c>
      <c r="D14" s="223">
        <v>225</v>
      </c>
      <c r="E14" s="223">
        <v>6</v>
      </c>
      <c r="F14" s="223">
        <v>7761</v>
      </c>
      <c r="G14" s="286">
        <v>-0.35875402792696021</v>
      </c>
      <c r="H14" s="223">
        <v>7418</v>
      </c>
      <c r="I14" s="223">
        <v>1178</v>
      </c>
      <c r="J14" s="223">
        <v>354</v>
      </c>
      <c r="K14" s="223">
        <v>18</v>
      </c>
      <c r="L14" s="226">
        <f t="shared" ref="L14:L18" si="2">SUM(H14:K14)</f>
        <v>8968</v>
      </c>
      <c r="M14" s="270">
        <f t="shared" si="1"/>
        <v>0.15552119572220069</v>
      </c>
    </row>
    <row r="15" spans="1:16" ht="18" customHeight="1" x14ac:dyDescent="0.2">
      <c r="A15" s="145" t="s">
        <v>26</v>
      </c>
      <c r="B15" s="223">
        <v>4848</v>
      </c>
      <c r="C15" s="223">
        <v>952</v>
      </c>
      <c r="D15" s="223">
        <v>204</v>
      </c>
      <c r="E15" s="223">
        <v>13</v>
      </c>
      <c r="F15" s="223">
        <v>6017</v>
      </c>
      <c r="G15" s="286">
        <v>-0.39259034928326264</v>
      </c>
      <c r="H15" s="223">
        <v>6217</v>
      </c>
      <c r="I15" s="223">
        <v>1121</v>
      </c>
      <c r="J15" s="223">
        <v>313</v>
      </c>
      <c r="K15" s="223">
        <v>15</v>
      </c>
      <c r="L15" s="226">
        <f t="shared" si="2"/>
        <v>7666</v>
      </c>
      <c r="M15" s="270">
        <f t="shared" si="1"/>
        <v>0.27405683895629052</v>
      </c>
    </row>
    <row r="16" spans="1:16" ht="18" customHeight="1" x14ac:dyDescent="0.2">
      <c r="A16" s="145" t="s">
        <v>27</v>
      </c>
      <c r="B16" s="223">
        <v>3601</v>
      </c>
      <c r="C16" s="223">
        <v>928</v>
      </c>
      <c r="D16" s="223">
        <v>203</v>
      </c>
      <c r="E16" s="223">
        <v>11</v>
      </c>
      <c r="F16" s="223">
        <v>4743</v>
      </c>
      <c r="G16" s="286">
        <v>-0.41981651376146789</v>
      </c>
      <c r="H16" s="223">
        <v>4366</v>
      </c>
      <c r="I16" s="223">
        <v>1025</v>
      </c>
      <c r="J16" s="223">
        <v>295</v>
      </c>
      <c r="K16" s="223">
        <v>10</v>
      </c>
      <c r="L16" s="226">
        <f t="shared" si="2"/>
        <v>5696</v>
      </c>
      <c r="M16" s="270">
        <f t="shared" si="1"/>
        <v>0.20092768290111751</v>
      </c>
    </row>
    <row r="17" spans="1:16" ht="18" customHeight="1" x14ac:dyDescent="0.2">
      <c r="A17" s="145" t="s">
        <v>28</v>
      </c>
      <c r="B17" s="223">
        <v>6211</v>
      </c>
      <c r="C17" s="223">
        <v>2629</v>
      </c>
      <c r="D17" s="223">
        <v>432</v>
      </c>
      <c r="E17" s="223">
        <v>19</v>
      </c>
      <c r="F17" s="223">
        <v>9291</v>
      </c>
      <c r="G17" s="286">
        <v>0.11282788357887163</v>
      </c>
      <c r="H17" s="223">
        <v>6671</v>
      </c>
      <c r="I17" s="223">
        <v>2619</v>
      </c>
      <c r="J17" s="223">
        <v>550</v>
      </c>
      <c r="K17" s="223">
        <v>133</v>
      </c>
      <c r="L17" s="226">
        <f t="shared" si="2"/>
        <v>9973</v>
      </c>
      <c r="M17" s="270">
        <f t="shared" si="1"/>
        <v>7.3404369820256221E-2</v>
      </c>
    </row>
    <row r="18" spans="1:16" ht="18" customHeight="1" thickBot="1" x14ac:dyDescent="0.25">
      <c r="A18" s="149" t="s">
        <v>29</v>
      </c>
      <c r="B18" s="224">
        <v>8969</v>
      </c>
      <c r="C18" s="224">
        <v>4179</v>
      </c>
      <c r="D18" s="224">
        <v>745</v>
      </c>
      <c r="E18" s="224">
        <v>61</v>
      </c>
      <c r="F18" s="224">
        <v>13954</v>
      </c>
      <c r="G18" s="287">
        <v>0.59437842778793426</v>
      </c>
      <c r="H18" s="224">
        <v>9142</v>
      </c>
      <c r="I18" s="224">
        <v>4248</v>
      </c>
      <c r="J18" s="224">
        <v>848</v>
      </c>
      <c r="K18" s="224">
        <v>234</v>
      </c>
      <c r="L18" s="226">
        <f t="shared" si="2"/>
        <v>14472</v>
      </c>
      <c r="M18" s="333">
        <f t="shared" si="1"/>
        <v>3.7121972194352981E-2</v>
      </c>
    </row>
    <row r="19" spans="1:16" ht="24.75" thickBot="1" x14ac:dyDescent="0.25">
      <c r="A19" s="151" t="s">
        <v>42</v>
      </c>
      <c r="B19" s="225">
        <v>6149.5</v>
      </c>
      <c r="C19" s="225">
        <v>1835.1666666666667</v>
      </c>
      <c r="D19" s="225">
        <v>346</v>
      </c>
      <c r="E19" s="225">
        <v>19.833333333333332</v>
      </c>
      <c r="F19" s="225">
        <v>8350.5</v>
      </c>
      <c r="G19" s="290">
        <v>-0.1618207976445396</v>
      </c>
      <c r="H19" s="225">
        <f>AVERAGE(H13:H18)</f>
        <v>6820.5</v>
      </c>
      <c r="I19" s="225">
        <f>AVERAGE(I13:I18)</f>
        <v>1890.6666666666667</v>
      </c>
      <c r="J19" s="225">
        <f>AVERAGE(J13:J18)</f>
        <v>449.83333333333331</v>
      </c>
      <c r="K19" s="225">
        <f>AVERAGE(K13:K18)</f>
        <v>71.5</v>
      </c>
      <c r="L19" s="225">
        <f>AVERAGE(L13:L18)</f>
        <v>9232.5</v>
      </c>
      <c r="M19" s="271">
        <f t="shared" si="1"/>
        <v>0.10562241781929216</v>
      </c>
    </row>
    <row r="20" spans="1:16" ht="24.75" thickBot="1" x14ac:dyDescent="0.25">
      <c r="A20" s="151" t="s">
        <v>43</v>
      </c>
      <c r="B20" s="225">
        <v>5924.75</v>
      </c>
      <c r="C20" s="225">
        <v>1849</v>
      </c>
      <c r="D20" s="225">
        <v>360.91666666666669</v>
      </c>
      <c r="E20" s="225">
        <v>20.583333333333332</v>
      </c>
      <c r="F20" s="225">
        <v>8155.25</v>
      </c>
      <c r="G20" s="290">
        <v>-0.41040347505467434</v>
      </c>
      <c r="H20" s="225">
        <f>AVERAGE(H6:H11,H13:H18)</f>
        <v>7049</v>
      </c>
      <c r="I20" s="225">
        <f>AVERAGE(I6:I11,I13:I18)</f>
        <v>2512.5833333333335</v>
      </c>
      <c r="J20" s="225">
        <f>AVERAGE(J6:J11,J13:J18)</f>
        <v>549.66666666666663</v>
      </c>
      <c r="K20" s="225">
        <f t="shared" ref="K20" si="3">AVERAGE(K6:K11,K13:K18)</f>
        <v>59.083333333333336</v>
      </c>
      <c r="L20" s="225">
        <f>AVERAGE(L6:L11,L13:L18)</f>
        <v>10170.333333333334</v>
      </c>
      <c r="M20" s="271">
        <f t="shared" si="1"/>
        <v>0.24709032014142229</v>
      </c>
      <c r="P20" s="232"/>
    </row>
    <row r="21" spans="1:16" ht="26.25" customHeight="1" thickBot="1" x14ac:dyDescent="0.25">
      <c r="A21" s="409" t="s">
        <v>40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1"/>
    </row>
    <row r="24" spans="1:16" x14ac:dyDescent="0.2">
      <c r="A24" s="22"/>
    </row>
    <row r="25" spans="1:16" x14ac:dyDescent="0.2">
      <c r="A25" s="33" t="s">
        <v>143</v>
      </c>
      <c r="B25" s="26"/>
      <c r="C25" s="26"/>
      <c r="D25" s="26"/>
      <c r="E25" s="26"/>
      <c r="F25" s="26"/>
      <c r="J25" s="22"/>
      <c r="K25" s="405" t="s">
        <v>12</v>
      </c>
      <c r="L25" s="405"/>
      <c r="M25" s="26"/>
    </row>
    <row r="26" spans="1:16" x14ac:dyDescent="0.2">
      <c r="A26" s="23">
        <v>45092</v>
      </c>
      <c r="B26" s="25"/>
      <c r="C26" s="25"/>
      <c r="D26" s="25"/>
      <c r="E26" s="25"/>
      <c r="F26" s="25"/>
      <c r="J26" s="405" t="s">
        <v>11</v>
      </c>
      <c r="K26" s="405"/>
      <c r="L26" s="405"/>
      <c r="M26" s="405"/>
    </row>
    <row r="27" spans="1:16" x14ac:dyDescent="0.2">
      <c r="G27" s="26"/>
    </row>
    <row r="28" spans="1:16" x14ac:dyDescent="0.2">
      <c r="G28" s="25"/>
    </row>
    <row r="29" spans="1:16" x14ac:dyDescent="0.2">
      <c r="G29" t="s">
        <v>120</v>
      </c>
    </row>
  </sheetData>
  <mergeCells count="9">
    <mergeCell ref="A2:M2"/>
    <mergeCell ref="B4:F4"/>
    <mergeCell ref="K25:L25"/>
    <mergeCell ref="J26:M26"/>
    <mergeCell ref="A21:M21"/>
    <mergeCell ref="H4:L4"/>
    <mergeCell ref="M4:M5"/>
    <mergeCell ref="A4:A5"/>
    <mergeCell ref="G4:G5"/>
  </mergeCells>
  <pageMargins left="0" right="0" top="0.35433070866141736" bottom="0.15748031496062992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62"/>
  <sheetViews>
    <sheetView tabSelected="1" zoomScale="80" zoomScaleNormal="80" workbookViewId="0">
      <pane xSplit="21" topLeftCell="AK1" activePane="topRight" state="frozen"/>
      <selection pane="topRight" activeCell="A30" sqref="A30"/>
    </sheetView>
  </sheetViews>
  <sheetFormatPr defaultColWidth="17.7109375" defaultRowHeight="12.75" x14ac:dyDescent="0.2"/>
  <cols>
    <col min="1" max="1" width="17.28515625" customWidth="1"/>
    <col min="2" max="2" width="9.5703125" hidden="1" customWidth="1"/>
    <col min="3" max="5" width="14.140625" hidden="1" customWidth="1"/>
    <col min="6" max="6" width="9.7109375" hidden="1" customWidth="1"/>
    <col min="7" max="7" width="14.42578125" hidden="1" customWidth="1"/>
    <col min="8" max="8" width="7.7109375" hidden="1" customWidth="1"/>
    <col min="9" max="9" width="16.5703125" hidden="1" customWidth="1"/>
    <col min="10" max="10" width="7.7109375" hidden="1" customWidth="1"/>
    <col min="11" max="11" width="16.5703125" hidden="1" customWidth="1"/>
    <col min="12" max="12" width="30.28515625" hidden="1" customWidth="1"/>
    <col min="13" max="13" width="7.7109375" hidden="1" customWidth="1"/>
    <col min="14" max="14" width="16.5703125" hidden="1" customWidth="1"/>
    <col min="15" max="15" width="30.28515625" hidden="1" customWidth="1"/>
    <col min="16" max="16" width="7.7109375" hidden="1" customWidth="1"/>
    <col min="17" max="17" width="16.5703125" hidden="1" customWidth="1"/>
    <col min="18" max="18" width="30.28515625" hidden="1" customWidth="1"/>
    <col min="19" max="19" width="7.7109375" hidden="1" customWidth="1"/>
    <col min="20" max="20" width="16" hidden="1" customWidth="1"/>
    <col min="21" max="21" width="8.28515625" hidden="1" customWidth="1"/>
    <col min="22" max="22" width="8.5703125" hidden="1" customWidth="1"/>
    <col min="23" max="23" width="15.7109375" hidden="1" customWidth="1"/>
    <col min="24" max="24" width="8.42578125" hidden="1" customWidth="1"/>
    <col min="25" max="25" width="8.5703125" hidden="1" customWidth="1"/>
    <col min="26" max="26" width="15.7109375" hidden="1" customWidth="1"/>
    <col min="27" max="27" width="8.42578125" hidden="1" customWidth="1"/>
    <col min="28" max="28" width="8.5703125" hidden="1" customWidth="1"/>
    <col min="29" max="29" width="15.7109375" hidden="1" customWidth="1"/>
    <col min="30" max="31" width="8.42578125" hidden="1" customWidth="1"/>
    <col min="32" max="32" width="16" hidden="1" customWidth="1"/>
    <col min="33" max="33" width="8.42578125" hidden="1" customWidth="1"/>
    <col min="34" max="34" width="8.5703125" hidden="1" customWidth="1"/>
    <col min="35" max="35" width="19.28515625" hidden="1" customWidth="1"/>
    <col min="36" max="36" width="8.42578125" hidden="1" customWidth="1"/>
    <col min="37" max="37" width="8.42578125" bestFit="1" customWidth="1"/>
    <col min="38" max="38" width="19.5703125" bestFit="1" customWidth="1"/>
    <col min="39" max="39" width="9.140625" customWidth="1"/>
    <col min="40" max="40" width="7.7109375" bestFit="1" customWidth="1"/>
    <col min="41" max="41" width="18.140625" bestFit="1" customWidth="1"/>
    <col min="42" max="42" width="9.140625" customWidth="1"/>
    <col min="43" max="43" width="7.7109375" bestFit="1" customWidth="1"/>
    <col min="44" max="44" width="18.140625" bestFit="1" customWidth="1"/>
    <col min="45" max="45" width="9.140625" customWidth="1"/>
    <col min="46" max="46" width="7.42578125" customWidth="1"/>
    <col min="47" max="47" width="19.140625" customWidth="1"/>
    <col min="48" max="48" width="9.140625" customWidth="1"/>
    <col min="49" max="49" width="7.5703125" customWidth="1"/>
    <col min="50" max="50" width="18.85546875" customWidth="1"/>
    <col min="51" max="51" width="9.85546875" customWidth="1"/>
  </cols>
  <sheetData>
    <row r="1" spans="1:51" x14ac:dyDescent="0.2">
      <c r="A1" s="71" t="s">
        <v>99</v>
      </c>
    </row>
    <row r="2" spans="1:51" ht="24" customHeight="1" x14ac:dyDescent="0.2">
      <c r="A2" s="437" t="s">
        <v>140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</row>
    <row r="3" spans="1:51" ht="13.5" customHeight="1" thickBot="1" x14ac:dyDescent="0.25"/>
    <row r="4" spans="1:51" ht="12.75" customHeight="1" x14ac:dyDescent="0.2">
      <c r="A4" s="441" t="s">
        <v>13</v>
      </c>
      <c r="B4" s="420">
        <v>2005</v>
      </c>
      <c r="C4" s="420"/>
      <c r="D4" s="420">
        <v>2006</v>
      </c>
      <c r="E4" s="420"/>
      <c r="F4" s="420">
        <v>2007</v>
      </c>
      <c r="G4" s="420"/>
      <c r="H4" s="420">
        <v>2008</v>
      </c>
      <c r="I4" s="420"/>
      <c r="J4" s="420">
        <v>2009</v>
      </c>
      <c r="K4" s="420"/>
      <c r="L4" s="432" t="s">
        <v>32</v>
      </c>
      <c r="M4" s="420">
        <v>2010</v>
      </c>
      <c r="N4" s="420"/>
      <c r="O4" s="432" t="s">
        <v>33</v>
      </c>
      <c r="P4" s="420">
        <v>2011</v>
      </c>
      <c r="Q4" s="420"/>
      <c r="R4" s="432" t="s">
        <v>34</v>
      </c>
      <c r="S4" s="420">
        <v>2012</v>
      </c>
      <c r="T4" s="420"/>
      <c r="U4" s="432" t="s">
        <v>58</v>
      </c>
      <c r="V4" s="420">
        <v>2013</v>
      </c>
      <c r="W4" s="420"/>
      <c r="X4" s="432" t="s">
        <v>91</v>
      </c>
      <c r="Y4" s="420">
        <v>2014</v>
      </c>
      <c r="Z4" s="420"/>
      <c r="AA4" s="432" t="s">
        <v>111</v>
      </c>
      <c r="AB4" s="420">
        <v>2015</v>
      </c>
      <c r="AC4" s="420"/>
      <c r="AD4" s="421" t="s">
        <v>112</v>
      </c>
      <c r="AE4" s="420">
        <v>2016</v>
      </c>
      <c r="AF4" s="420"/>
      <c r="AG4" s="421" t="s">
        <v>115</v>
      </c>
      <c r="AH4" s="439">
        <v>2017</v>
      </c>
      <c r="AI4" s="440"/>
      <c r="AJ4" s="434" t="s">
        <v>117</v>
      </c>
      <c r="AK4" s="439">
        <v>2018</v>
      </c>
      <c r="AL4" s="440"/>
      <c r="AM4" s="434" t="s">
        <v>118</v>
      </c>
      <c r="AN4" s="420">
        <v>2019</v>
      </c>
      <c r="AO4" s="420"/>
      <c r="AP4" s="421" t="s">
        <v>122</v>
      </c>
      <c r="AQ4" s="419">
        <v>2020</v>
      </c>
      <c r="AR4" s="420"/>
      <c r="AS4" s="421" t="s">
        <v>124</v>
      </c>
      <c r="AT4" s="419">
        <v>2021</v>
      </c>
      <c r="AU4" s="420"/>
      <c r="AV4" s="421" t="s">
        <v>125</v>
      </c>
      <c r="AW4" s="419">
        <v>2022</v>
      </c>
      <c r="AX4" s="420"/>
      <c r="AY4" s="421" t="s">
        <v>139</v>
      </c>
    </row>
    <row r="5" spans="1:51" ht="12.75" customHeight="1" x14ac:dyDescent="0.2">
      <c r="A5" s="442"/>
      <c r="B5" s="153" t="s">
        <v>14</v>
      </c>
      <c r="C5" s="153" t="s">
        <v>15</v>
      </c>
      <c r="D5" s="153" t="s">
        <v>14</v>
      </c>
      <c r="E5" s="153" t="s">
        <v>15</v>
      </c>
      <c r="F5" s="153" t="s">
        <v>14</v>
      </c>
      <c r="G5" s="153" t="s">
        <v>15</v>
      </c>
      <c r="H5" s="153" t="s">
        <v>14</v>
      </c>
      <c r="I5" s="425" t="s">
        <v>57</v>
      </c>
      <c r="J5" s="153" t="s">
        <v>14</v>
      </c>
      <c r="K5" s="425" t="s">
        <v>57</v>
      </c>
      <c r="L5" s="433"/>
      <c r="M5" s="153" t="s">
        <v>14</v>
      </c>
      <c r="N5" s="425" t="s">
        <v>57</v>
      </c>
      <c r="O5" s="433"/>
      <c r="P5" s="153" t="s">
        <v>14</v>
      </c>
      <c r="Q5" s="425" t="s">
        <v>57</v>
      </c>
      <c r="R5" s="433"/>
      <c r="S5" s="430" t="s">
        <v>119</v>
      </c>
      <c r="T5" s="425" t="s">
        <v>57</v>
      </c>
      <c r="U5" s="433"/>
      <c r="V5" s="430" t="s">
        <v>119</v>
      </c>
      <c r="W5" s="425" t="s">
        <v>57</v>
      </c>
      <c r="X5" s="433"/>
      <c r="Y5" s="430" t="s">
        <v>119</v>
      </c>
      <c r="Z5" s="425" t="s">
        <v>57</v>
      </c>
      <c r="AA5" s="433"/>
      <c r="AB5" s="430" t="s">
        <v>119</v>
      </c>
      <c r="AC5" s="425" t="s">
        <v>57</v>
      </c>
      <c r="AD5" s="422"/>
      <c r="AE5" s="430" t="s">
        <v>119</v>
      </c>
      <c r="AF5" s="425" t="s">
        <v>57</v>
      </c>
      <c r="AG5" s="422"/>
      <c r="AH5" s="423" t="s">
        <v>119</v>
      </c>
      <c r="AI5" s="430" t="s">
        <v>57</v>
      </c>
      <c r="AJ5" s="435"/>
      <c r="AK5" s="423" t="s">
        <v>119</v>
      </c>
      <c r="AL5" s="430" t="s">
        <v>57</v>
      </c>
      <c r="AM5" s="435"/>
      <c r="AN5" s="430" t="s">
        <v>119</v>
      </c>
      <c r="AO5" s="425" t="s">
        <v>57</v>
      </c>
      <c r="AP5" s="422"/>
      <c r="AQ5" s="423" t="s">
        <v>119</v>
      </c>
      <c r="AR5" s="425" t="s">
        <v>57</v>
      </c>
      <c r="AS5" s="422"/>
      <c r="AT5" s="423" t="s">
        <v>119</v>
      </c>
      <c r="AU5" s="425" t="s">
        <v>57</v>
      </c>
      <c r="AV5" s="422"/>
      <c r="AW5" s="423" t="s">
        <v>119</v>
      </c>
      <c r="AX5" s="425" t="s">
        <v>57</v>
      </c>
      <c r="AY5" s="422"/>
    </row>
    <row r="6" spans="1:51" ht="31.5" customHeight="1" x14ac:dyDescent="0.2">
      <c r="A6" s="442"/>
      <c r="B6" s="154" t="s">
        <v>16</v>
      </c>
      <c r="C6" s="153" t="s">
        <v>30</v>
      </c>
      <c r="D6" s="153" t="s">
        <v>16</v>
      </c>
      <c r="E6" s="153" t="s">
        <v>17</v>
      </c>
      <c r="F6" s="154" t="s">
        <v>16</v>
      </c>
      <c r="G6" s="153" t="s">
        <v>17</v>
      </c>
      <c r="H6" s="153" t="s">
        <v>50</v>
      </c>
      <c r="I6" s="425"/>
      <c r="J6" s="153" t="s">
        <v>50</v>
      </c>
      <c r="K6" s="425"/>
      <c r="L6" s="433"/>
      <c r="M6" s="153" t="s">
        <v>50</v>
      </c>
      <c r="N6" s="425"/>
      <c r="O6" s="433"/>
      <c r="P6" s="153" t="s">
        <v>50</v>
      </c>
      <c r="Q6" s="425"/>
      <c r="R6" s="433"/>
      <c r="S6" s="431"/>
      <c r="T6" s="425"/>
      <c r="U6" s="433"/>
      <c r="V6" s="431"/>
      <c r="W6" s="425"/>
      <c r="X6" s="433"/>
      <c r="Y6" s="431"/>
      <c r="Z6" s="425"/>
      <c r="AA6" s="433"/>
      <c r="AB6" s="431"/>
      <c r="AC6" s="425"/>
      <c r="AD6" s="422"/>
      <c r="AE6" s="431"/>
      <c r="AF6" s="425"/>
      <c r="AG6" s="422"/>
      <c r="AH6" s="424"/>
      <c r="AI6" s="431"/>
      <c r="AJ6" s="436"/>
      <c r="AK6" s="424"/>
      <c r="AL6" s="431"/>
      <c r="AM6" s="436"/>
      <c r="AN6" s="431"/>
      <c r="AO6" s="425"/>
      <c r="AP6" s="422"/>
      <c r="AQ6" s="424"/>
      <c r="AR6" s="425"/>
      <c r="AS6" s="422"/>
      <c r="AT6" s="424"/>
      <c r="AU6" s="425"/>
      <c r="AV6" s="422"/>
      <c r="AW6" s="424"/>
      <c r="AX6" s="425"/>
      <c r="AY6" s="422"/>
    </row>
    <row r="7" spans="1:51" ht="15" customHeight="1" x14ac:dyDescent="0.2">
      <c r="A7" s="155" t="s">
        <v>19</v>
      </c>
      <c r="B7" s="20">
        <v>14673</v>
      </c>
      <c r="C7" s="156">
        <v>2940510</v>
      </c>
      <c r="D7" s="20">
        <v>14562</v>
      </c>
      <c r="E7" s="40">
        <v>3818295</v>
      </c>
      <c r="F7" s="20">
        <v>14489</v>
      </c>
      <c r="G7" s="156">
        <v>3005355</v>
      </c>
      <c r="H7" s="20">
        <v>12860</v>
      </c>
      <c r="I7" s="40">
        <v>6429356</v>
      </c>
      <c r="J7" s="20">
        <v>14841</v>
      </c>
      <c r="K7" s="41">
        <v>5725662</v>
      </c>
      <c r="L7" s="148">
        <f t="shared" ref="L7:L21" si="0">J7/H7-1</f>
        <v>0.15404354587869373</v>
      </c>
      <c r="M7" s="20">
        <v>20020</v>
      </c>
      <c r="N7" s="46">
        <v>6402802</v>
      </c>
      <c r="O7" s="134">
        <f t="shared" ref="O7:O21" si="1">M7/J7-1</f>
        <v>0.34896570311973596</v>
      </c>
      <c r="P7" s="20">
        <v>20351</v>
      </c>
      <c r="Q7" s="46">
        <v>7694758</v>
      </c>
      <c r="R7" s="134">
        <f t="shared" ref="R7:R21" si="2">P7/M7-1</f>
        <v>1.6533466533466434E-2</v>
      </c>
      <c r="S7" s="20">
        <v>24571</v>
      </c>
      <c r="T7" s="46">
        <v>7876600</v>
      </c>
      <c r="U7" s="134">
        <f t="shared" ref="U7:U21" si="3">S7/P7-1</f>
        <v>0.20736081765023839</v>
      </c>
      <c r="V7" s="20">
        <v>26620</v>
      </c>
      <c r="W7" s="46">
        <v>12806842</v>
      </c>
      <c r="X7" s="134">
        <v>8.3390989377721603E-2</v>
      </c>
      <c r="Y7" s="20">
        <v>25851</v>
      </c>
      <c r="Z7" s="46">
        <v>12217167.890000001</v>
      </c>
      <c r="AA7" s="134">
        <v>-2.8888054094665661E-2</v>
      </c>
      <c r="AB7" s="20">
        <v>22852</v>
      </c>
      <c r="AC7" s="46">
        <v>8009723.1799999997</v>
      </c>
      <c r="AD7" s="235">
        <v>-0.11601098603535642</v>
      </c>
      <c r="AE7" s="20">
        <v>21711</v>
      </c>
      <c r="AF7" s="221">
        <v>7357934.4800000004</v>
      </c>
      <c r="AG7" s="78">
        <v>-4.992998424645545E-2</v>
      </c>
      <c r="AH7" s="269">
        <v>21603</v>
      </c>
      <c r="AI7" s="345">
        <v>7061370.6100000003</v>
      </c>
      <c r="AJ7" s="267">
        <v>-4.9744369213762241E-3</v>
      </c>
      <c r="AK7" s="20">
        <v>20948</v>
      </c>
      <c r="AL7" s="346">
        <v>7429323.2000000002</v>
      </c>
      <c r="AM7" s="78">
        <v>-3.0319862981993295E-2</v>
      </c>
      <c r="AN7" s="20">
        <v>22736</v>
      </c>
      <c r="AO7" s="345">
        <v>8093123.0999999996</v>
      </c>
      <c r="AP7" s="78">
        <v>8.5354210425816257E-2</v>
      </c>
      <c r="AQ7" s="269">
        <v>20928</v>
      </c>
      <c r="AR7" s="345">
        <v>7498988.0300000003</v>
      </c>
      <c r="AS7" s="78">
        <v>-0.08</v>
      </c>
      <c r="AT7" s="269">
        <v>9428</v>
      </c>
      <c r="AU7" s="345">
        <v>5859800.5099999998</v>
      </c>
      <c r="AV7" s="78">
        <v>-0.54950305810397548</v>
      </c>
      <c r="AW7" s="269">
        <f>'δικ κατά μήν και κοιν 2021-2022'!L6</f>
        <v>16599</v>
      </c>
      <c r="AX7" s="345">
        <v>4860138.32</v>
      </c>
      <c r="AY7" s="78">
        <f>AW7/AT7-1</f>
        <v>0.760606703436572</v>
      </c>
    </row>
    <row r="8" spans="1:51" ht="15" customHeight="1" x14ac:dyDescent="0.2">
      <c r="A8" s="155" t="s">
        <v>20</v>
      </c>
      <c r="B8" s="20">
        <v>14411</v>
      </c>
      <c r="C8" s="156">
        <v>3852153</v>
      </c>
      <c r="D8" s="20">
        <v>14322</v>
      </c>
      <c r="E8" s="40">
        <v>3421812</v>
      </c>
      <c r="F8" s="20">
        <v>13985</v>
      </c>
      <c r="G8" s="156">
        <v>4133238</v>
      </c>
      <c r="H8" s="20">
        <v>12872</v>
      </c>
      <c r="I8" s="40">
        <v>7705397</v>
      </c>
      <c r="J8" s="20">
        <v>15214</v>
      </c>
      <c r="K8" s="41">
        <v>7721727</v>
      </c>
      <c r="L8" s="148">
        <f t="shared" si="0"/>
        <v>0.18194530764449968</v>
      </c>
      <c r="M8" s="20">
        <v>18653</v>
      </c>
      <c r="N8" s="46">
        <v>9341322</v>
      </c>
      <c r="O8" s="134">
        <f t="shared" si="1"/>
        <v>0.22604180360194559</v>
      </c>
      <c r="P8" s="20">
        <v>19835</v>
      </c>
      <c r="Q8" s="46">
        <v>9733588</v>
      </c>
      <c r="R8" s="134">
        <f t="shared" si="2"/>
        <v>6.3367822870315837E-2</v>
      </c>
      <c r="S8" s="20">
        <v>23999</v>
      </c>
      <c r="T8" s="46">
        <v>13293238</v>
      </c>
      <c r="U8" s="134">
        <f t="shared" si="3"/>
        <v>0.20993193849256375</v>
      </c>
      <c r="V8" s="20">
        <v>26029</v>
      </c>
      <c r="W8" s="46">
        <v>13168840</v>
      </c>
      <c r="X8" s="134">
        <v>8.4586857785741154E-2</v>
      </c>
      <c r="Y8" s="20">
        <v>24531</v>
      </c>
      <c r="Z8" s="46">
        <v>15484118.310000001</v>
      </c>
      <c r="AA8" s="134">
        <v>-5.75511929002267E-2</v>
      </c>
      <c r="AB8" s="20">
        <v>22115</v>
      </c>
      <c r="AC8" s="46">
        <v>12834958.65</v>
      </c>
      <c r="AD8" s="235">
        <v>-9.8487627899392582E-2</v>
      </c>
      <c r="AE8" s="20">
        <v>20986</v>
      </c>
      <c r="AF8" s="222">
        <v>13209967.01</v>
      </c>
      <c r="AG8" s="78">
        <v>-5.1051322631697982E-2</v>
      </c>
      <c r="AH8" s="269">
        <v>20625</v>
      </c>
      <c r="AI8" s="347">
        <v>10095557.810000001</v>
      </c>
      <c r="AJ8" s="267">
        <v>-1.7201944153245052E-2</v>
      </c>
      <c r="AK8" s="20">
        <v>18933</v>
      </c>
      <c r="AL8" s="346">
        <v>10754630.800000001</v>
      </c>
      <c r="AM8" s="78">
        <v>-8.2036363636363685E-2</v>
      </c>
      <c r="AN8" s="20">
        <v>20778</v>
      </c>
      <c r="AO8" s="345">
        <v>11483431.65</v>
      </c>
      <c r="AP8" s="78">
        <v>9.7448898748217383E-2</v>
      </c>
      <c r="AQ8" s="269">
        <v>20507</v>
      </c>
      <c r="AR8" s="345">
        <v>12953397.880000001</v>
      </c>
      <c r="AS8" s="78">
        <v>-1.2999999999999999E-2</v>
      </c>
      <c r="AT8" s="269">
        <v>8712</v>
      </c>
      <c r="AU8" s="345">
        <v>3702890.94</v>
      </c>
      <c r="AV8" s="78">
        <v>-0.57516945433266686</v>
      </c>
      <c r="AW8" s="269">
        <f>'δικ κατά μήν και κοιν 2021-2022'!L7</f>
        <v>16719</v>
      </c>
      <c r="AX8" s="345">
        <v>10895533.73</v>
      </c>
      <c r="AY8" s="78">
        <f t="shared" ref="AY8:AY11" si="4">AW8/AT8-1</f>
        <v>0.9190771349862259</v>
      </c>
    </row>
    <row r="9" spans="1:51" ht="15" customHeight="1" x14ac:dyDescent="0.2">
      <c r="A9" s="155" t="s">
        <v>21</v>
      </c>
      <c r="B9" s="20">
        <v>13289</v>
      </c>
      <c r="C9" s="156">
        <v>4243776</v>
      </c>
      <c r="D9" s="20">
        <v>13512</v>
      </c>
      <c r="E9" s="40">
        <v>4348349</v>
      </c>
      <c r="F9" s="20">
        <v>12972</v>
      </c>
      <c r="G9" s="156">
        <v>4375808</v>
      </c>
      <c r="H9" s="20">
        <v>12054</v>
      </c>
      <c r="I9" s="41">
        <v>6561430</v>
      </c>
      <c r="J9" s="20">
        <v>15070</v>
      </c>
      <c r="K9" s="41">
        <v>6994997</v>
      </c>
      <c r="L9" s="148">
        <f t="shared" si="0"/>
        <v>0.25020740003318398</v>
      </c>
      <c r="M9" s="20">
        <v>18118</v>
      </c>
      <c r="N9" s="46">
        <v>12306668</v>
      </c>
      <c r="O9" s="134">
        <f t="shared" si="1"/>
        <v>0.20225613802256137</v>
      </c>
      <c r="P9" s="20">
        <v>18795</v>
      </c>
      <c r="Q9" s="46">
        <v>16379537</v>
      </c>
      <c r="R9" s="134">
        <f t="shared" si="2"/>
        <v>3.7366155204768825E-2</v>
      </c>
      <c r="S9" s="20">
        <v>23365</v>
      </c>
      <c r="T9" s="46">
        <v>13221451</v>
      </c>
      <c r="U9" s="134">
        <f t="shared" si="3"/>
        <v>0.24314977387603087</v>
      </c>
      <c r="V9" s="20">
        <v>25463</v>
      </c>
      <c r="W9" s="46">
        <v>8845520</v>
      </c>
      <c r="X9" s="134">
        <v>8.9792424566659479E-2</v>
      </c>
      <c r="Y9" s="20">
        <v>22756</v>
      </c>
      <c r="Z9" s="46">
        <v>21530313.949999999</v>
      </c>
      <c r="AA9" s="134">
        <v>-0.10631111809291915</v>
      </c>
      <c r="AB9" s="20">
        <v>21503</v>
      </c>
      <c r="AC9" s="46">
        <v>16495174.210000001</v>
      </c>
      <c r="AD9" s="235">
        <v>-5.5062401124978066E-2</v>
      </c>
      <c r="AE9" s="20">
        <v>18701</v>
      </c>
      <c r="AF9" s="222">
        <v>14919427.77</v>
      </c>
      <c r="AG9" s="78">
        <v>-0.13030739896758592</v>
      </c>
      <c r="AH9" s="269">
        <v>18583</v>
      </c>
      <c r="AI9" s="347">
        <v>16551348.83</v>
      </c>
      <c r="AJ9" s="267">
        <v>-6.3098230041174208E-3</v>
      </c>
      <c r="AK9" s="20">
        <v>16687</v>
      </c>
      <c r="AL9" s="346">
        <v>13627813.359999999</v>
      </c>
      <c r="AM9" s="78">
        <v>-0.1020287359414519</v>
      </c>
      <c r="AN9" s="20">
        <v>18610</v>
      </c>
      <c r="AO9" s="345">
        <v>12735730.970000001</v>
      </c>
      <c r="AP9" s="78">
        <v>0.11523940792233467</v>
      </c>
      <c r="AQ9" s="269">
        <v>21860</v>
      </c>
      <c r="AR9" s="345">
        <v>12504412.470000001</v>
      </c>
      <c r="AS9" s="78">
        <v>0.17499999999999999</v>
      </c>
      <c r="AT9" s="269">
        <v>8144</v>
      </c>
      <c r="AU9" s="345">
        <v>6301321.1100000003</v>
      </c>
      <c r="AV9" s="78">
        <v>-0.62744739249771264</v>
      </c>
      <c r="AW9" s="269">
        <f>'δικ κατά μήν και κοιν 2021-2022'!L8</f>
        <v>14542</v>
      </c>
      <c r="AX9" s="345">
        <v>8814847.9299999997</v>
      </c>
      <c r="AY9" s="78">
        <f t="shared" si="4"/>
        <v>0.7856090373280944</v>
      </c>
    </row>
    <row r="10" spans="1:51" ht="15" customHeight="1" x14ac:dyDescent="0.2">
      <c r="A10" s="155" t="s">
        <v>22</v>
      </c>
      <c r="B10" s="20">
        <v>8005</v>
      </c>
      <c r="C10" s="156">
        <v>3585663</v>
      </c>
      <c r="D10" s="20">
        <v>8879</v>
      </c>
      <c r="E10" s="40">
        <v>4502221</v>
      </c>
      <c r="F10" s="20">
        <v>8319</v>
      </c>
      <c r="G10" s="156">
        <v>3911497</v>
      </c>
      <c r="H10" s="20">
        <v>7536</v>
      </c>
      <c r="I10" s="40">
        <v>6895257</v>
      </c>
      <c r="J10" s="20">
        <v>11372</v>
      </c>
      <c r="K10" s="40">
        <v>6955494</v>
      </c>
      <c r="L10" s="148">
        <f t="shared" si="0"/>
        <v>0.50902335456475578</v>
      </c>
      <c r="M10" s="20">
        <v>13085</v>
      </c>
      <c r="N10" s="45">
        <v>8344709</v>
      </c>
      <c r="O10" s="134">
        <f t="shared" si="1"/>
        <v>0.1506331340133662</v>
      </c>
      <c r="P10" s="20">
        <v>14693</v>
      </c>
      <c r="Q10" s="45">
        <v>8299999</v>
      </c>
      <c r="R10" s="134">
        <f t="shared" si="2"/>
        <v>0.12288880397401614</v>
      </c>
      <c r="S10" s="20">
        <v>20574</v>
      </c>
      <c r="T10" s="45">
        <v>16676663</v>
      </c>
      <c r="U10" s="134">
        <f t="shared" si="3"/>
        <v>0.40025862655686373</v>
      </c>
      <c r="V10" s="20">
        <v>22232</v>
      </c>
      <c r="W10" s="45">
        <v>28124828</v>
      </c>
      <c r="X10" s="134">
        <v>8.0587148828618727E-2</v>
      </c>
      <c r="Y10" s="20">
        <v>16029</v>
      </c>
      <c r="Z10" s="45">
        <v>8958941.1099999994</v>
      </c>
      <c r="AA10" s="134">
        <v>-0.27901223461676861</v>
      </c>
      <c r="AB10" s="20">
        <v>14653</v>
      </c>
      <c r="AC10" s="45">
        <v>9258461.4900000002</v>
      </c>
      <c r="AD10" s="235">
        <v>-8.5844407012290236E-2</v>
      </c>
      <c r="AE10" s="20">
        <v>12541</v>
      </c>
      <c r="AF10" s="222">
        <v>11580668.84</v>
      </c>
      <c r="AG10" s="78">
        <v>-0.14413430696785645</v>
      </c>
      <c r="AH10" s="269">
        <v>12509</v>
      </c>
      <c r="AI10" s="347">
        <v>9722923.1099999994</v>
      </c>
      <c r="AJ10" s="267">
        <v>-2.5516306514632436E-3</v>
      </c>
      <c r="AK10" s="20">
        <v>11726</v>
      </c>
      <c r="AL10" s="346">
        <v>8791360.4499999993</v>
      </c>
      <c r="AM10" s="78">
        <v>-6.2594931649212593E-2</v>
      </c>
      <c r="AN10" s="20">
        <v>13516</v>
      </c>
      <c r="AO10" s="345">
        <v>13796304.83</v>
      </c>
      <c r="AP10" s="78">
        <v>0.15265222582295745</v>
      </c>
      <c r="AQ10" s="269">
        <v>15888</v>
      </c>
      <c r="AR10" s="345">
        <v>10416203.68</v>
      </c>
      <c r="AS10" s="78">
        <v>0.17499999999999999</v>
      </c>
      <c r="AT10" s="269">
        <v>7544</v>
      </c>
      <c r="AU10" s="345">
        <v>3483163.6</v>
      </c>
      <c r="AV10" s="78">
        <v>-0.52517623363544819</v>
      </c>
      <c r="AW10" s="269">
        <f>'δικ κατά μήν και κοιν 2021-2022'!L9</f>
        <v>6823</v>
      </c>
      <c r="AX10" s="345">
        <v>5441114.4900000002</v>
      </c>
      <c r="AY10" s="78">
        <f t="shared" si="4"/>
        <v>-9.5572640509013818E-2</v>
      </c>
    </row>
    <row r="11" spans="1:51" ht="15" customHeight="1" x14ac:dyDescent="0.2">
      <c r="A11" s="155" t="s">
        <v>23</v>
      </c>
      <c r="B11" s="20">
        <v>7266</v>
      </c>
      <c r="C11" s="156">
        <v>2647918</v>
      </c>
      <c r="D11" s="20">
        <v>7355</v>
      </c>
      <c r="E11" s="40">
        <v>2639504.41</v>
      </c>
      <c r="F11" s="20">
        <v>6149</v>
      </c>
      <c r="G11" s="156">
        <v>3349936</v>
      </c>
      <c r="H11" s="20">
        <v>5808</v>
      </c>
      <c r="I11" s="40">
        <v>4136432</v>
      </c>
      <c r="J11" s="20">
        <v>9699</v>
      </c>
      <c r="K11" s="40">
        <v>9179790</v>
      </c>
      <c r="L11" s="148">
        <f t="shared" si="0"/>
        <v>0.66993801652892571</v>
      </c>
      <c r="M11" s="20">
        <v>10740</v>
      </c>
      <c r="N11" s="45">
        <v>10398300</v>
      </c>
      <c r="O11" s="134">
        <f t="shared" si="1"/>
        <v>0.10733065264460251</v>
      </c>
      <c r="P11" s="20">
        <v>12109</v>
      </c>
      <c r="Q11" s="45">
        <v>8780870</v>
      </c>
      <c r="R11" s="134">
        <f t="shared" si="2"/>
        <v>0.1274674115456238</v>
      </c>
      <c r="S11" s="20">
        <v>15841</v>
      </c>
      <c r="T11" s="45">
        <v>14404648</v>
      </c>
      <c r="U11" s="134">
        <f t="shared" si="3"/>
        <v>0.30820051201585597</v>
      </c>
      <c r="V11" s="20">
        <v>18833</v>
      </c>
      <c r="W11" s="45">
        <v>12962000</v>
      </c>
      <c r="X11" s="134">
        <v>0.18887696483807837</v>
      </c>
      <c r="Y11" s="20">
        <v>11451</v>
      </c>
      <c r="Z11" s="45">
        <v>15803638.560000001</v>
      </c>
      <c r="AA11" s="134">
        <v>-0.39197153931927997</v>
      </c>
      <c r="AB11" s="20">
        <v>9932</v>
      </c>
      <c r="AC11" s="45">
        <v>12898529.34</v>
      </c>
      <c r="AD11" s="235">
        <v>-0.13265217011614705</v>
      </c>
      <c r="AE11" s="20">
        <v>8468</v>
      </c>
      <c r="AF11" s="222">
        <v>5165648.1399999997</v>
      </c>
      <c r="AG11" s="78">
        <v>-0.1474023358840113</v>
      </c>
      <c r="AH11" s="269">
        <v>7921</v>
      </c>
      <c r="AI11" s="347">
        <v>8785684.6400000006</v>
      </c>
      <c r="AJ11" s="267">
        <v>-6.459612659423708E-2</v>
      </c>
      <c r="AK11" s="20">
        <v>6526</v>
      </c>
      <c r="AL11" s="346">
        <v>6041732</v>
      </c>
      <c r="AM11" s="78">
        <v>-0.17611412700416618</v>
      </c>
      <c r="AN11" s="20">
        <v>7827</v>
      </c>
      <c r="AO11" s="345">
        <v>6582577.3499999996</v>
      </c>
      <c r="AP11" s="78">
        <v>0.19935642047195823</v>
      </c>
      <c r="AQ11" s="269">
        <v>16052</v>
      </c>
      <c r="AR11" s="345">
        <v>10074435.75</v>
      </c>
      <c r="AS11" s="78">
        <v>1.0509999999999999</v>
      </c>
      <c r="AT11" s="269">
        <v>6870</v>
      </c>
      <c r="AU11" s="345">
        <v>5429922.4699999997</v>
      </c>
      <c r="AV11" s="78">
        <v>-0.57201594816845258</v>
      </c>
      <c r="AW11" s="269">
        <f>'δικ κατά μήν και κοιν 2021-2022'!L10</f>
        <v>5484</v>
      </c>
      <c r="AX11" s="345">
        <v>9409808.4499999993</v>
      </c>
      <c r="AY11" s="78">
        <f t="shared" si="4"/>
        <v>-0.20174672489082968</v>
      </c>
    </row>
    <row r="12" spans="1:51" ht="15" customHeight="1" thickBot="1" x14ac:dyDescent="0.25">
      <c r="A12" s="158" t="s">
        <v>24</v>
      </c>
      <c r="B12" s="14">
        <v>7282</v>
      </c>
      <c r="C12" s="159">
        <v>2036403</v>
      </c>
      <c r="D12" s="14">
        <v>7260</v>
      </c>
      <c r="E12" s="54">
        <v>1734611.23</v>
      </c>
      <c r="F12" s="14">
        <v>6516</v>
      </c>
      <c r="G12" s="159">
        <v>2056713</v>
      </c>
      <c r="H12" s="14">
        <v>5954</v>
      </c>
      <c r="I12" s="54">
        <v>2584829.96</v>
      </c>
      <c r="J12" s="14">
        <v>10145</v>
      </c>
      <c r="K12" s="54">
        <v>4954591</v>
      </c>
      <c r="L12" s="160">
        <f t="shared" si="0"/>
        <v>0.70389654014108172</v>
      </c>
      <c r="M12" s="14">
        <v>11103</v>
      </c>
      <c r="N12" s="50">
        <v>6021837</v>
      </c>
      <c r="O12" s="135">
        <f t="shared" si="1"/>
        <v>9.4430754066042288E-2</v>
      </c>
      <c r="P12" s="14">
        <v>12719</v>
      </c>
      <c r="Q12" s="50">
        <v>6967932</v>
      </c>
      <c r="R12" s="135">
        <f t="shared" si="2"/>
        <v>0.14554624876159594</v>
      </c>
      <c r="S12" s="14">
        <v>15488</v>
      </c>
      <c r="T12" s="50">
        <v>9288140</v>
      </c>
      <c r="U12" s="135">
        <f t="shared" si="3"/>
        <v>0.21770579448069816</v>
      </c>
      <c r="V12" s="14">
        <v>18956</v>
      </c>
      <c r="W12" s="50">
        <v>10602509</v>
      </c>
      <c r="X12" s="135">
        <v>0.22391528925619841</v>
      </c>
      <c r="Y12" s="14">
        <v>11520</v>
      </c>
      <c r="Z12" s="50">
        <v>6037919.7999999998</v>
      </c>
      <c r="AA12" s="135">
        <v>-0.39227685165646764</v>
      </c>
      <c r="AB12" s="227">
        <v>9972</v>
      </c>
      <c r="AC12" s="50">
        <v>5320199.95</v>
      </c>
      <c r="AD12" s="238">
        <v>-0.13437500000000002</v>
      </c>
      <c r="AE12" s="14">
        <v>7968</v>
      </c>
      <c r="AF12" s="222">
        <v>4609951.57</v>
      </c>
      <c r="AG12" s="237">
        <v>-0.2009626955475331</v>
      </c>
      <c r="AH12" s="269">
        <v>7160</v>
      </c>
      <c r="AI12" s="347">
        <v>3097782.99</v>
      </c>
      <c r="AJ12" s="268">
        <v>-0.10140562248995988</v>
      </c>
      <c r="AK12" s="14">
        <v>6777</v>
      </c>
      <c r="AL12" s="346">
        <v>3699166.55</v>
      </c>
      <c r="AM12" s="237">
        <v>-5.3491620111731808E-2</v>
      </c>
      <c r="AN12" s="20">
        <v>7355</v>
      </c>
      <c r="AO12" s="348">
        <v>3545723.59</v>
      </c>
      <c r="AP12" s="237">
        <v>8.5288475726722712E-2</v>
      </c>
      <c r="AQ12" s="269">
        <v>10972</v>
      </c>
      <c r="AR12" s="345">
        <v>6821738.9000000004</v>
      </c>
      <c r="AS12" s="78">
        <v>0.49199999999999999</v>
      </c>
      <c r="AT12" s="269">
        <v>7062</v>
      </c>
      <c r="AU12" s="345">
        <v>5195312.9000000004</v>
      </c>
      <c r="AV12" s="78">
        <v>-0.35636164783084212</v>
      </c>
      <c r="AW12" s="269">
        <f>'δικ κατά μήν και κοιν 2021-2022'!L11</f>
        <v>6482</v>
      </c>
      <c r="AX12" s="345">
        <v>6893892.0199999996</v>
      </c>
      <c r="AY12" s="78">
        <f>AW12/AT12-1</f>
        <v>-8.2129708297932646E-2</v>
      </c>
    </row>
    <row r="13" spans="1:51" ht="60.75" customHeight="1" thickBot="1" x14ac:dyDescent="0.25">
      <c r="A13" s="167" t="s">
        <v>51</v>
      </c>
      <c r="B13" s="87">
        <f>AVERAGE(B7:B12)</f>
        <v>10821</v>
      </c>
      <c r="C13" s="168">
        <f>SUM(C7:C12)</f>
        <v>19306423</v>
      </c>
      <c r="D13" s="87">
        <f>AVERAGE(D7:D12)</f>
        <v>10981.666666666666</v>
      </c>
      <c r="E13" s="169">
        <f>SUM(E7:E12)</f>
        <v>20464792.640000001</v>
      </c>
      <c r="F13" s="87">
        <f>AVERAGE(F7:F12)</f>
        <v>10405</v>
      </c>
      <c r="G13" s="168">
        <f>SUM(G7:G12)</f>
        <v>20832547</v>
      </c>
      <c r="H13" s="87">
        <f>AVERAGE(H7:H12)</f>
        <v>9514</v>
      </c>
      <c r="I13" s="170">
        <f>SUM(I7:I12)</f>
        <v>34312701.960000001</v>
      </c>
      <c r="J13" s="87">
        <f>AVERAGE(J7:J12)</f>
        <v>12723.5</v>
      </c>
      <c r="K13" s="170">
        <f>SUM(K7:K12)</f>
        <v>41532261</v>
      </c>
      <c r="L13" s="230">
        <f t="shared" si="0"/>
        <v>0.33734496531427371</v>
      </c>
      <c r="M13" s="87">
        <f>AVERAGE(M7:M12)</f>
        <v>15286.5</v>
      </c>
      <c r="N13" s="70">
        <f>SUM(N7:N12)</f>
        <v>52815638</v>
      </c>
      <c r="O13" s="231">
        <f t="shared" si="1"/>
        <v>0.20143828349117765</v>
      </c>
      <c r="P13" s="87">
        <f>AVERAGE(P7:P12)</f>
        <v>16417</v>
      </c>
      <c r="Q13" s="70">
        <f>SUM(Q7:Q12)</f>
        <v>57856684</v>
      </c>
      <c r="R13" s="231">
        <f t="shared" si="2"/>
        <v>7.3954142544074841E-2</v>
      </c>
      <c r="S13" s="87">
        <f>AVERAGE(S7:S12)</f>
        <v>20639.666666666668</v>
      </c>
      <c r="T13" s="70">
        <f>SUM(T7:T12)</f>
        <v>74760740</v>
      </c>
      <c r="U13" s="231">
        <f t="shared" si="3"/>
        <v>0.25721305151164442</v>
      </c>
      <c r="V13" s="87">
        <f>AVERAGE(V7:V12)</f>
        <v>23022.166666666668</v>
      </c>
      <c r="W13" s="70">
        <f>SUM(W7:W12)</f>
        <v>86510539</v>
      </c>
      <c r="X13" s="230">
        <f t="shared" ref="X13" si="5">V13/S13-1</f>
        <v>0.1154330657794862</v>
      </c>
      <c r="Y13" s="225">
        <v>18689.666666666668</v>
      </c>
      <c r="Z13" s="70">
        <v>80032099.620000005</v>
      </c>
      <c r="AA13" s="230">
        <v>-0.18818819543483456</v>
      </c>
      <c r="AB13" s="225">
        <v>16837.833333333332</v>
      </c>
      <c r="AC13" s="70">
        <v>64817046.820000008</v>
      </c>
      <c r="AD13" s="230">
        <v>-9.9083272396511601E-2</v>
      </c>
      <c r="AE13" s="255">
        <v>15062.5</v>
      </c>
      <c r="AF13" s="70">
        <v>56843597.81000001</v>
      </c>
      <c r="AG13" s="245">
        <v>-0.10543716036307116</v>
      </c>
      <c r="AH13" s="349">
        <v>14733.5</v>
      </c>
      <c r="AI13" s="70">
        <v>55314667.990000002</v>
      </c>
      <c r="AJ13" s="177">
        <v>-2.1842323651452333E-2</v>
      </c>
      <c r="AK13" s="350">
        <v>13599.5</v>
      </c>
      <c r="AL13" s="70">
        <v>50344026.359999999</v>
      </c>
      <c r="AM13" s="177">
        <v>-7.6967455119285932E-2</v>
      </c>
      <c r="AN13" s="87">
        <v>15137</v>
      </c>
      <c r="AO13" s="351">
        <v>56236891.489999995</v>
      </c>
      <c r="AP13" s="177">
        <v>0.11305562704511196</v>
      </c>
      <c r="AQ13" s="87">
        <v>17701</v>
      </c>
      <c r="AR13" s="351">
        <v>60269177</v>
      </c>
      <c r="AS13" s="177">
        <v>0.16900000000000001</v>
      </c>
      <c r="AT13" s="87">
        <v>7960</v>
      </c>
      <c r="AU13" s="351">
        <v>29972411.530000001</v>
      </c>
      <c r="AV13" s="352">
        <v>-0.55030789220947973</v>
      </c>
      <c r="AW13" s="87">
        <f>AVERAGE(AW7:AW12)</f>
        <v>11108.166666666666</v>
      </c>
      <c r="AX13" s="351">
        <f>SUM(AX7:AX12)</f>
        <v>46315334.939999998</v>
      </c>
      <c r="AY13" s="352">
        <f t="shared" ref="AY13:AY18" si="6">AW13/AT13-1</f>
        <v>0.39549832495812387</v>
      </c>
    </row>
    <row r="14" spans="1:51" ht="15" customHeight="1" x14ac:dyDescent="0.2">
      <c r="A14" s="161" t="s">
        <v>25</v>
      </c>
      <c r="B14" s="21">
        <v>8708</v>
      </c>
      <c r="C14" s="162">
        <v>1031804</v>
      </c>
      <c r="D14" s="21">
        <v>8866</v>
      </c>
      <c r="E14" s="163">
        <v>2106129</v>
      </c>
      <c r="F14" s="21">
        <v>8061</v>
      </c>
      <c r="G14" s="162">
        <v>1502791</v>
      </c>
      <c r="H14" s="21">
        <v>7529</v>
      </c>
      <c r="I14" s="163">
        <v>2428466</v>
      </c>
      <c r="J14" s="21">
        <v>12127</v>
      </c>
      <c r="K14" s="163">
        <v>5106587</v>
      </c>
      <c r="L14" s="164">
        <f t="shared" si="0"/>
        <v>0.61070527294461407</v>
      </c>
      <c r="M14" s="21">
        <v>12749</v>
      </c>
      <c r="N14" s="62">
        <v>3590014</v>
      </c>
      <c r="O14" s="136">
        <f t="shared" si="1"/>
        <v>5.1290508782056543E-2</v>
      </c>
      <c r="P14" s="21">
        <v>14759</v>
      </c>
      <c r="Q14" s="62">
        <v>3742612</v>
      </c>
      <c r="R14" s="136">
        <f t="shared" si="2"/>
        <v>0.15765942426857005</v>
      </c>
      <c r="S14" s="21">
        <v>17559</v>
      </c>
      <c r="T14" s="62">
        <v>7397094</v>
      </c>
      <c r="U14" s="136">
        <f t="shared" si="3"/>
        <v>0.18971475032183749</v>
      </c>
      <c r="V14" s="21">
        <v>20026</v>
      </c>
      <c r="W14" s="62">
        <v>8606327</v>
      </c>
      <c r="X14" s="136">
        <v>0.14049775044136914</v>
      </c>
      <c r="Y14" s="21">
        <v>12962</v>
      </c>
      <c r="Z14" s="62">
        <v>7529240.8700000001</v>
      </c>
      <c r="AA14" s="165">
        <v>-0.35274143613302711</v>
      </c>
      <c r="AB14" s="229">
        <v>11922</v>
      </c>
      <c r="AC14" s="62">
        <v>5223997.03</v>
      </c>
      <c r="AD14" s="239">
        <v>-8.0234531708069712E-2</v>
      </c>
      <c r="AE14" s="242">
        <v>10340</v>
      </c>
      <c r="AF14" s="62">
        <v>4120406.06</v>
      </c>
      <c r="AG14" s="220">
        <v>-0.13269585639993287</v>
      </c>
      <c r="AH14" s="353">
        <v>9661</v>
      </c>
      <c r="AI14" s="62">
        <v>3724143.08</v>
      </c>
      <c r="AJ14" s="78">
        <v>-6.5667311411992224E-2</v>
      </c>
      <c r="AK14" s="278">
        <v>9399</v>
      </c>
      <c r="AL14" s="62">
        <v>2228316.34</v>
      </c>
      <c r="AM14" s="220">
        <v>-2.7119345823413687E-2</v>
      </c>
      <c r="AN14" s="21">
        <v>9633</v>
      </c>
      <c r="AO14" s="354">
        <v>3900899.23</v>
      </c>
      <c r="AP14" s="166">
        <v>2.4896265560165887E-2</v>
      </c>
      <c r="AQ14" s="269">
        <v>12491</v>
      </c>
      <c r="AR14" s="354">
        <v>7039204.9199999999</v>
      </c>
      <c r="AS14" s="78">
        <v>0.29699999999999999</v>
      </c>
      <c r="AT14" s="269">
        <v>8337</v>
      </c>
      <c r="AU14" s="345">
        <v>3274453.95</v>
      </c>
      <c r="AV14" s="78">
        <v>-0.33255944279881511</v>
      </c>
      <c r="AW14" s="269">
        <f>'δικ κατά μήν και κοιν 2021-2022'!L13</f>
        <v>8620</v>
      </c>
      <c r="AX14" s="345">
        <v>2507591.7799999998</v>
      </c>
      <c r="AY14" s="78">
        <f t="shared" si="6"/>
        <v>3.3945064171764461E-2</v>
      </c>
    </row>
    <row r="15" spans="1:51" ht="15" customHeight="1" x14ac:dyDescent="0.2">
      <c r="A15" s="155" t="s">
        <v>7</v>
      </c>
      <c r="B15" s="20">
        <v>8419</v>
      </c>
      <c r="C15" s="156">
        <v>2904935.01</v>
      </c>
      <c r="D15" s="20">
        <v>8827</v>
      </c>
      <c r="E15" s="40">
        <v>1377861</v>
      </c>
      <c r="F15" s="20">
        <v>7992</v>
      </c>
      <c r="G15" s="156">
        <v>2217876</v>
      </c>
      <c r="H15" s="20">
        <v>7648</v>
      </c>
      <c r="I15" s="40">
        <v>3006346</v>
      </c>
      <c r="J15" s="20">
        <v>12023</v>
      </c>
      <c r="K15" s="40">
        <v>4571245</v>
      </c>
      <c r="L15" s="148">
        <f t="shared" si="0"/>
        <v>0.57204497907949792</v>
      </c>
      <c r="M15" s="20">
        <v>12320</v>
      </c>
      <c r="N15" s="45">
        <v>5135684</v>
      </c>
      <c r="O15" s="134">
        <f t="shared" si="1"/>
        <v>2.470265324794152E-2</v>
      </c>
      <c r="P15" s="20">
        <v>14356</v>
      </c>
      <c r="Q15" s="45">
        <v>5949558</v>
      </c>
      <c r="R15" s="134">
        <f t="shared" si="2"/>
        <v>0.16525974025974022</v>
      </c>
      <c r="S15" s="20">
        <v>16606</v>
      </c>
      <c r="T15" s="45">
        <v>6406861</v>
      </c>
      <c r="U15" s="134">
        <f t="shared" si="3"/>
        <v>0.15672889384229594</v>
      </c>
      <c r="V15" s="20">
        <v>19330</v>
      </c>
      <c r="W15" s="45">
        <v>9095878</v>
      </c>
      <c r="X15" s="134">
        <v>0.16403709502589425</v>
      </c>
      <c r="Y15" s="20">
        <v>12376</v>
      </c>
      <c r="Z15" s="45">
        <v>4793045.2300000004</v>
      </c>
      <c r="AA15" s="157">
        <v>-0.3597516813243663</v>
      </c>
      <c r="AB15" s="20">
        <v>11497</v>
      </c>
      <c r="AC15" s="45">
        <v>4088196.16</v>
      </c>
      <c r="AD15" s="235">
        <v>-7.1024563671622465E-2</v>
      </c>
      <c r="AE15" s="243">
        <v>10709</v>
      </c>
      <c r="AF15" s="45">
        <v>3810781.64</v>
      </c>
      <c r="AG15" s="78">
        <v>-6.8539619031051546E-2</v>
      </c>
      <c r="AH15" s="355">
        <v>9809</v>
      </c>
      <c r="AI15" s="45">
        <v>4342969.79</v>
      </c>
      <c r="AJ15" s="78">
        <v>-8.404146045382388E-2</v>
      </c>
      <c r="AK15" s="279">
        <v>9629</v>
      </c>
      <c r="AL15" s="45">
        <v>5731547</v>
      </c>
      <c r="AM15" s="78">
        <v>-1.835049444387804E-2</v>
      </c>
      <c r="AN15" s="21">
        <v>10054</v>
      </c>
      <c r="AO15" s="354">
        <v>4106014.64</v>
      </c>
      <c r="AP15" s="166">
        <v>4.4137501298161741E-2</v>
      </c>
      <c r="AQ15" s="269">
        <v>12103</v>
      </c>
      <c r="AR15" s="354">
        <v>4233302.59</v>
      </c>
      <c r="AS15" s="78">
        <v>0.20399999999999999</v>
      </c>
      <c r="AT15" s="269">
        <v>7761</v>
      </c>
      <c r="AU15" s="345">
        <v>2694531.46</v>
      </c>
      <c r="AV15" s="78">
        <v>-0.35875402792696021</v>
      </c>
      <c r="AW15" s="269">
        <f>'δικ κατά μήν και κοιν 2021-2022'!L14</f>
        <v>8968</v>
      </c>
      <c r="AX15" s="345">
        <v>2553957.7799999998</v>
      </c>
      <c r="AY15" s="78">
        <f t="shared" si="6"/>
        <v>0.15552119572220069</v>
      </c>
    </row>
    <row r="16" spans="1:51" ht="15" customHeight="1" x14ac:dyDescent="0.2">
      <c r="A16" s="155" t="s">
        <v>26</v>
      </c>
      <c r="B16" s="20">
        <v>7846</v>
      </c>
      <c r="C16" s="156">
        <v>2923665.34</v>
      </c>
      <c r="D16" s="20">
        <v>8413</v>
      </c>
      <c r="E16" s="40">
        <v>3020351.79</v>
      </c>
      <c r="F16" s="20">
        <v>7618</v>
      </c>
      <c r="G16" s="156">
        <v>2150669</v>
      </c>
      <c r="H16" s="20">
        <v>6945</v>
      </c>
      <c r="I16" s="40">
        <v>3873569</v>
      </c>
      <c r="J16" s="20">
        <v>11661</v>
      </c>
      <c r="K16" s="40">
        <v>7025665</v>
      </c>
      <c r="L16" s="148">
        <f t="shared" si="0"/>
        <v>0.67904967602591793</v>
      </c>
      <c r="M16" s="20">
        <v>11323</v>
      </c>
      <c r="N16" s="45">
        <v>8542058</v>
      </c>
      <c r="O16" s="134">
        <f t="shared" si="1"/>
        <v>-2.8985507246376829E-2</v>
      </c>
      <c r="P16" s="20">
        <v>13780</v>
      </c>
      <c r="Q16" s="45">
        <v>8229483</v>
      </c>
      <c r="R16" s="134">
        <f t="shared" si="2"/>
        <v>0.21699196326061987</v>
      </c>
      <c r="S16" s="20">
        <v>16394</v>
      </c>
      <c r="T16" s="45">
        <v>11517137</v>
      </c>
      <c r="U16" s="134">
        <f t="shared" si="3"/>
        <v>0.18969521044992743</v>
      </c>
      <c r="V16" s="20">
        <v>19612</v>
      </c>
      <c r="W16" s="45">
        <v>9533807</v>
      </c>
      <c r="X16" s="134">
        <v>0.19629132609491284</v>
      </c>
      <c r="Y16" s="20">
        <v>12280</v>
      </c>
      <c r="Z16" s="45">
        <v>8105076.2800000003</v>
      </c>
      <c r="AA16" s="157">
        <v>-0.37385274321843764</v>
      </c>
      <c r="AB16" s="20">
        <v>9999</v>
      </c>
      <c r="AC16" s="45">
        <v>5349213.13</v>
      </c>
      <c r="AD16" s="235">
        <v>-0.18574918566775245</v>
      </c>
      <c r="AE16" s="243">
        <v>9284</v>
      </c>
      <c r="AF16" s="45">
        <v>6698222.1299999999</v>
      </c>
      <c r="AG16" s="78">
        <v>-7.1507150715071521E-2</v>
      </c>
      <c r="AH16" s="355">
        <v>8058</v>
      </c>
      <c r="AI16" s="45">
        <v>6156472.1299999999</v>
      </c>
      <c r="AJ16" s="78">
        <v>-0.13205514864282641</v>
      </c>
      <c r="AK16" s="279">
        <v>8719</v>
      </c>
      <c r="AL16" s="45">
        <v>5205943</v>
      </c>
      <c r="AM16" s="78">
        <v>8.2030280466617089E-2</v>
      </c>
      <c r="AN16" s="21">
        <v>8919</v>
      </c>
      <c r="AO16" s="354">
        <v>5958143.6500000004</v>
      </c>
      <c r="AP16" s="166">
        <v>2.2938410368161577E-2</v>
      </c>
      <c r="AQ16" s="269">
        <v>9906</v>
      </c>
      <c r="AR16" s="354">
        <v>6789881.5</v>
      </c>
      <c r="AS16" s="78">
        <v>0.111</v>
      </c>
      <c r="AT16" s="269">
        <v>6017</v>
      </c>
      <c r="AU16" s="354">
        <v>5167534.2300000004</v>
      </c>
      <c r="AV16" s="78">
        <v>-0.39259034928326264</v>
      </c>
      <c r="AW16" s="269">
        <f>'δικ κατά μήν και κοιν 2021-2022'!L15</f>
        <v>7666</v>
      </c>
      <c r="AX16" s="354">
        <v>5822436.9000000004</v>
      </c>
      <c r="AY16" s="78">
        <f t="shared" si="6"/>
        <v>0.27405683895629052</v>
      </c>
    </row>
    <row r="17" spans="1:51" ht="15" customHeight="1" x14ac:dyDescent="0.2">
      <c r="A17" s="155" t="s">
        <v>27</v>
      </c>
      <c r="B17" s="20">
        <v>6917</v>
      </c>
      <c r="C17" s="156">
        <v>1827238</v>
      </c>
      <c r="D17" s="20">
        <v>6743</v>
      </c>
      <c r="E17" s="40">
        <v>2304286</v>
      </c>
      <c r="F17" s="20">
        <v>5798</v>
      </c>
      <c r="G17" s="156">
        <v>2070347</v>
      </c>
      <c r="H17" s="20">
        <v>5771</v>
      </c>
      <c r="I17" s="40">
        <v>3454842</v>
      </c>
      <c r="J17" s="20">
        <v>10381</v>
      </c>
      <c r="K17" s="40">
        <v>5069350</v>
      </c>
      <c r="L17" s="148">
        <f t="shared" si="0"/>
        <v>0.79882169468029796</v>
      </c>
      <c r="M17" s="20">
        <v>9802</v>
      </c>
      <c r="N17" s="45">
        <v>4385709</v>
      </c>
      <c r="O17" s="134">
        <f t="shared" si="1"/>
        <v>-5.5774973509295833E-2</v>
      </c>
      <c r="P17" s="20">
        <v>12259</v>
      </c>
      <c r="Q17" s="45">
        <v>7387566</v>
      </c>
      <c r="R17" s="134">
        <f t="shared" si="2"/>
        <v>0.25066312997347473</v>
      </c>
      <c r="S17" s="20">
        <v>14368</v>
      </c>
      <c r="T17" s="45">
        <v>9890312</v>
      </c>
      <c r="U17" s="134">
        <f t="shared" si="3"/>
        <v>0.172036870870381</v>
      </c>
      <c r="V17" s="20">
        <v>16726</v>
      </c>
      <c r="W17" s="45">
        <v>13392733.119999999</v>
      </c>
      <c r="X17" s="134">
        <v>0.16411469933184852</v>
      </c>
      <c r="Y17" s="20">
        <v>10128</v>
      </c>
      <c r="Z17" s="45">
        <v>6274512.7000000002</v>
      </c>
      <c r="AA17" s="157">
        <v>-0.39447566662680855</v>
      </c>
      <c r="AB17" s="20">
        <v>8308</v>
      </c>
      <c r="AC17" s="45">
        <v>7804219.7999999998</v>
      </c>
      <c r="AD17" s="235">
        <v>-0.17969984202211686</v>
      </c>
      <c r="AE17" s="243">
        <v>8161</v>
      </c>
      <c r="AF17" s="45">
        <v>4473853.51</v>
      </c>
      <c r="AG17" s="78">
        <v>-1.7693789118921499E-2</v>
      </c>
      <c r="AH17" s="355">
        <v>6604</v>
      </c>
      <c r="AI17" s="45">
        <v>3411799.89</v>
      </c>
      <c r="AJ17" s="78">
        <v>-0.19078544296042155</v>
      </c>
      <c r="AK17" s="279">
        <v>6840</v>
      </c>
      <c r="AL17" s="45">
        <v>3585385.94</v>
      </c>
      <c r="AM17" s="78">
        <v>3.5735917625681513E-2</v>
      </c>
      <c r="AN17" s="21">
        <v>6679</v>
      </c>
      <c r="AO17" s="354">
        <v>5085538.91</v>
      </c>
      <c r="AP17" s="166">
        <v>-2.3538011695906413E-2</v>
      </c>
      <c r="AQ17" s="269">
        <v>8175</v>
      </c>
      <c r="AR17" s="354">
        <v>7652377.8700000001</v>
      </c>
      <c r="AS17" s="78">
        <v>0.224</v>
      </c>
      <c r="AT17" s="269">
        <v>4743</v>
      </c>
      <c r="AU17" s="354">
        <v>2717031.5</v>
      </c>
      <c r="AV17" s="78">
        <v>-0.41981651376146789</v>
      </c>
      <c r="AW17" s="269">
        <f>'δικ κατά μήν και κοιν 2021-2022'!L16</f>
        <v>5696</v>
      </c>
      <c r="AX17" s="354">
        <v>6172795.46</v>
      </c>
      <c r="AY17" s="78">
        <f t="shared" si="6"/>
        <v>0.20092768290111751</v>
      </c>
    </row>
    <row r="18" spans="1:51" ht="15" customHeight="1" x14ac:dyDescent="0.2">
      <c r="A18" s="155" t="s">
        <v>28</v>
      </c>
      <c r="B18" s="20">
        <v>10002</v>
      </c>
      <c r="C18" s="156">
        <v>1990787</v>
      </c>
      <c r="D18" s="20">
        <v>10026</v>
      </c>
      <c r="E18" s="40">
        <v>2463829</v>
      </c>
      <c r="F18" s="20">
        <v>8930</v>
      </c>
      <c r="G18" s="156">
        <v>1916507</v>
      </c>
      <c r="H18" s="20">
        <v>9212</v>
      </c>
      <c r="I18" s="40">
        <v>2912126</v>
      </c>
      <c r="J18" s="20">
        <v>14716</v>
      </c>
      <c r="K18" s="40">
        <v>7174890</v>
      </c>
      <c r="L18" s="148">
        <f t="shared" si="0"/>
        <v>0.59748154580981327</v>
      </c>
      <c r="M18" s="20">
        <v>13996</v>
      </c>
      <c r="N18" s="45">
        <v>6514316</v>
      </c>
      <c r="O18" s="134">
        <f t="shared" si="1"/>
        <v>-4.8926338678988879E-2</v>
      </c>
      <c r="P18" s="20">
        <v>17523</v>
      </c>
      <c r="Q18" s="45">
        <v>8227126</v>
      </c>
      <c r="R18" s="134">
        <f t="shared" si="2"/>
        <v>0.25200057159188338</v>
      </c>
      <c r="S18" s="20">
        <v>19761</v>
      </c>
      <c r="T18" s="45">
        <v>7834516</v>
      </c>
      <c r="U18" s="134">
        <f t="shared" si="3"/>
        <v>0.12771785653141587</v>
      </c>
      <c r="V18" s="20">
        <v>21240</v>
      </c>
      <c r="W18" s="45">
        <v>14301504</v>
      </c>
      <c r="X18" s="134">
        <v>7.484439046606961E-2</v>
      </c>
      <c r="Y18" s="20">
        <v>17543</v>
      </c>
      <c r="Z18" s="45">
        <v>4760848.29</v>
      </c>
      <c r="AA18" s="157">
        <v>-0.17405838041431265</v>
      </c>
      <c r="AB18" s="20">
        <v>16302</v>
      </c>
      <c r="AC18" s="45">
        <v>5176106.72</v>
      </c>
      <c r="AD18" s="235">
        <v>-7.0740466282847914E-2</v>
      </c>
      <c r="AE18" s="243">
        <v>15334</v>
      </c>
      <c r="AF18" s="45">
        <v>4954848.5999999996</v>
      </c>
      <c r="AG18" s="78">
        <v>-5.9379217273954121E-2</v>
      </c>
      <c r="AH18" s="355">
        <v>14077</v>
      </c>
      <c r="AI18" s="45">
        <v>2997511.52</v>
      </c>
      <c r="AJ18" s="78">
        <v>-8.1974696752315168E-2</v>
      </c>
      <c r="AK18" s="279">
        <v>15365</v>
      </c>
      <c r="AL18" s="45">
        <v>3793670.84</v>
      </c>
      <c r="AM18" s="78">
        <v>9.1496767777225152E-2</v>
      </c>
      <c r="AN18" s="21">
        <v>14735</v>
      </c>
      <c r="AO18" s="354">
        <v>4509396.24</v>
      </c>
      <c r="AP18" s="166">
        <v>-4.1002277904327977E-2</v>
      </c>
      <c r="AQ18" s="269">
        <v>8349</v>
      </c>
      <c r="AR18" s="354">
        <v>4921849.68</v>
      </c>
      <c r="AS18" s="78">
        <v>-0.433</v>
      </c>
      <c r="AT18" s="269">
        <v>9291</v>
      </c>
      <c r="AU18" s="354">
        <v>2646019.4300000002</v>
      </c>
      <c r="AV18" s="78">
        <v>0.11282788357887163</v>
      </c>
      <c r="AW18" s="269">
        <f>'δικ κατά μήν και κοιν 2021-2022'!L17</f>
        <v>9973</v>
      </c>
      <c r="AX18" s="354">
        <v>4007698.35</v>
      </c>
      <c r="AY18" s="78">
        <f t="shared" si="6"/>
        <v>7.3404369820256221E-2</v>
      </c>
    </row>
    <row r="19" spans="1:51" ht="15" customHeight="1" thickBot="1" x14ac:dyDescent="0.25">
      <c r="A19" s="158" t="s">
        <v>29</v>
      </c>
      <c r="B19" s="14">
        <v>13093</v>
      </c>
      <c r="C19" s="159">
        <v>1935627</v>
      </c>
      <c r="D19" s="14">
        <v>12931</v>
      </c>
      <c r="E19" s="54">
        <v>1815997</v>
      </c>
      <c r="F19" s="14">
        <v>12041</v>
      </c>
      <c r="G19" s="159">
        <v>1472275</v>
      </c>
      <c r="H19" s="14">
        <v>12724</v>
      </c>
      <c r="I19" s="54">
        <v>3423575</v>
      </c>
      <c r="J19" s="14">
        <v>18370</v>
      </c>
      <c r="K19" s="54">
        <v>7432835</v>
      </c>
      <c r="L19" s="160">
        <f t="shared" si="0"/>
        <v>0.44372838729959141</v>
      </c>
      <c r="M19" s="14">
        <v>18115</v>
      </c>
      <c r="N19" s="50">
        <v>4825777</v>
      </c>
      <c r="O19" s="135">
        <f t="shared" si="1"/>
        <v>-1.3881328252585701E-2</v>
      </c>
      <c r="P19" s="14">
        <v>22051</v>
      </c>
      <c r="Q19" s="50">
        <v>6997865</v>
      </c>
      <c r="R19" s="135">
        <f t="shared" si="2"/>
        <v>0.21727849848192116</v>
      </c>
      <c r="S19" s="14">
        <v>24195</v>
      </c>
      <c r="T19" s="50">
        <v>6661968</v>
      </c>
      <c r="U19" s="135">
        <f t="shared" si="3"/>
        <v>9.7229150605414816E-2</v>
      </c>
      <c r="V19" s="14">
        <v>24855</v>
      </c>
      <c r="W19" s="50">
        <v>8462540.4199999999</v>
      </c>
      <c r="X19" s="135">
        <v>2.7278363298202102E-2</v>
      </c>
      <c r="Y19" s="14">
        <v>21335</v>
      </c>
      <c r="Z19" s="50">
        <v>5118992.74</v>
      </c>
      <c r="AA19" s="174">
        <v>-0.14162140414403546</v>
      </c>
      <c r="AB19" s="227">
        <v>20543</v>
      </c>
      <c r="AC19" s="50">
        <v>4820164.46</v>
      </c>
      <c r="AD19" s="238">
        <v>-3.7122099835950273E-2</v>
      </c>
      <c r="AE19" s="244">
        <v>20230</v>
      </c>
      <c r="AF19" s="50">
        <v>4347479.6900000004</v>
      </c>
      <c r="AG19" s="237">
        <v>-1.5236333544273006E-2</v>
      </c>
      <c r="AH19" s="356">
        <v>19166</v>
      </c>
      <c r="AI19" s="50">
        <v>3915249</v>
      </c>
      <c r="AJ19" s="237">
        <v>-5.2595155709342589E-2</v>
      </c>
      <c r="AK19" s="280">
        <v>20334</v>
      </c>
      <c r="AL19" s="50">
        <v>4803686.4800000004</v>
      </c>
      <c r="AM19" s="237">
        <v>6.0941250130439384E-2</v>
      </c>
      <c r="AN19" s="291">
        <v>19311</v>
      </c>
      <c r="AO19" s="354">
        <v>3089984.96</v>
      </c>
      <c r="AP19" s="166">
        <v>-5.0309825907347339E-2</v>
      </c>
      <c r="AQ19" s="269">
        <v>8752</v>
      </c>
      <c r="AR19" s="354">
        <v>5054876</v>
      </c>
      <c r="AS19" s="78">
        <v>-0.54700000000000004</v>
      </c>
      <c r="AT19" s="269">
        <v>13954</v>
      </c>
      <c r="AU19" s="354">
        <v>6770186.4500000002</v>
      </c>
      <c r="AV19" s="237">
        <v>0.59437842778793426</v>
      </c>
      <c r="AW19" s="269">
        <f>'δικ κατά μήν και κοιν 2021-2022'!L18</f>
        <v>14472</v>
      </c>
      <c r="AX19" s="354">
        <v>4635710.2300000004</v>
      </c>
      <c r="AY19" s="237">
        <f>AW19/AT19-1</f>
        <v>3.7121972194352981E-2</v>
      </c>
    </row>
    <row r="20" spans="1:51" ht="63" customHeight="1" thickBot="1" x14ac:dyDescent="0.25">
      <c r="A20" s="167" t="s">
        <v>52</v>
      </c>
      <c r="B20" s="175">
        <f>AVERAGE(B14:B19)</f>
        <v>9164.1666666666661</v>
      </c>
      <c r="C20" s="168">
        <f>SUM(C14:C19)</f>
        <v>12614056.35</v>
      </c>
      <c r="D20" s="176">
        <f>AVERAGE(D14:D19)</f>
        <v>9301</v>
      </c>
      <c r="E20" s="169">
        <f>SUM(E14:E19)</f>
        <v>13088453.789999999</v>
      </c>
      <c r="F20" s="175">
        <f>AVERAGE(F14:F19)</f>
        <v>8406.6666666666661</v>
      </c>
      <c r="G20" s="168">
        <f>SUM(G14:G19)</f>
        <v>11330465</v>
      </c>
      <c r="H20" s="152">
        <f>AVERAGE(H14:H19)</f>
        <v>8304.8333333333339</v>
      </c>
      <c r="I20" s="170">
        <f>SUM(I14:I19)</f>
        <v>19098924</v>
      </c>
      <c r="J20" s="152">
        <f>AVERAGE(J14:J19)</f>
        <v>13213</v>
      </c>
      <c r="K20" s="170">
        <f>SUM(K14:K19)</f>
        <v>36380572</v>
      </c>
      <c r="L20" s="171">
        <f t="shared" si="0"/>
        <v>0.59100122418671841</v>
      </c>
      <c r="M20" s="87">
        <f>AVERAGE(M14:M19)</f>
        <v>13050.833333333334</v>
      </c>
      <c r="N20" s="70">
        <f>SUM(N14:N19)</f>
        <v>32993558</v>
      </c>
      <c r="O20" s="172">
        <f t="shared" si="1"/>
        <v>-1.2273266227704971E-2</v>
      </c>
      <c r="P20" s="87">
        <f>AVERAGE(P14:P19)</f>
        <v>15788</v>
      </c>
      <c r="Q20" s="70">
        <f>SUM(Q14:Q19)</f>
        <v>40534210</v>
      </c>
      <c r="R20" s="173">
        <f t="shared" si="2"/>
        <v>0.2097311793627481</v>
      </c>
      <c r="S20" s="87">
        <f>AVERAGE(S14:S19)</f>
        <v>18147.166666666668</v>
      </c>
      <c r="T20" s="70">
        <f>SUM(T14:T19)</f>
        <v>49707888</v>
      </c>
      <c r="U20" s="173">
        <f t="shared" si="3"/>
        <v>0.14942783548686767</v>
      </c>
      <c r="V20" s="87">
        <f>AVERAGE(V14:V19)</f>
        <v>20298.166666666668</v>
      </c>
      <c r="W20" s="70">
        <f>SUM(W14:W19)</f>
        <v>63392789.539999999</v>
      </c>
      <c r="X20" s="172">
        <f>V20/S20-1</f>
        <v>0.1185309001405177</v>
      </c>
      <c r="Y20" s="87">
        <f>AVERAGE(Y14:Y19)</f>
        <v>14437.333333333334</v>
      </c>
      <c r="Z20" s="70">
        <v>36581716.109999999</v>
      </c>
      <c r="AA20" s="231">
        <f>(Y20/V20)-1</f>
        <v>-0.28873707806123705</v>
      </c>
      <c r="AB20" s="228">
        <v>13095.166666666666</v>
      </c>
      <c r="AC20" s="70">
        <v>32461897.300000001</v>
      </c>
      <c r="AD20" s="256">
        <v>-9.2964998152936906E-2</v>
      </c>
      <c r="AE20" s="241">
        <v>12343</v>
      </c>
      <c r="AF20" s="70">
        <v>28405591.629999999</v>
      </c>
      <c r="AG20" s="245">
        <v>-5.7438495119064292E-2</v>
      </c>
      <c r="AH20" s="241">
        <v>11229.166666666666</v>
      </c>
      <c r="AI20" s="351">
        <v>24548145.41</v>
      </c>
      <c r="AJ20" s="177">
        <v>-9.0240082097815311E-2</v>
      </c>
      <c r="AK20" s="241">
        <v>11714.333333333334</v>
      </c>
      <c r="AL20" s="351">
        <v>25348549.599999998</v>
      </c>
      <c r="AM20" s="177">
        <v>4.3205936920222676E-2</v>
      </c>
      <c r="AN20" s="241">
        <v>11555.166666666666</v>
      </c>
      <c r="AO20" s="351">
        <v>26649977.630000003</v>
      </c>
      <c r="AP20" s="177">
        <v>-1.3587343140881614E-2</v>
      </c>
      <c r="AQ20" s="87">
        <v>9963</v>
      </c>
      <c r="AR20" s="351">
        <v>35691493</v>
      </c>
      <c r="AS20" s="177">
        <v>-0.13800000000000001</v>
      </c>
      <c r="AT20" s="293">
        <v>8350.5</v>
      </c>
      <c r="AU20" s="70">
        <v>23269757.02</v>
      </c>
      <c r="AV20" s="130">
        <v>-0.16184884071062933</v>
      </c>
      <c r="AW20" s="293">
        <f>AVERAGE(AW14:AW19)</f>
        <v>9232.5</v>
      </c>
      <c r="AX20" s="70">
        <f>SUM(AX14:AX19)</f>
        <v>25700190.500000004</v>
      </c>
      <c r="AY20" s="130"/>
    </row>
    <row r="21" spans="1:51" ht="46.5" customHeight="1" thickBot="1" x14ac:dyDescent="0.25">
      <c r="A21" s="167" t="s">
        <v>53</v>
      </c>
      <c r="B21" s="152">
        <f>AVERAGE(B13,B20)</f>
        <v>9992.5833333333321</v>
      </c>
      <c r="C21" s="178">
        <f>SUM(C13,C20)</f>
        <v>31920479.350000001</v>
      </c>
      <c r="D21" s="152">
        <f>AVERAGE(D13,D20)</f>
        <v>10141.333333333332</v>
      </c>
      <c r="E21" s="179">
        <f>SUM(E13,E20)</f>
        <v>33553246.43</v>
      </c>
      <c r="F21" s="152">
        <f>AVERAGE(F13,F20)</f>
        <v>9405.8333333333321</v>
      </c>
      <c r="G21" s="178">
        <f>SUM(G13,G20)</f>
        <v>32163012</v>
      </c>
      <c r="H21" s="152">
        <f>AVERAGE(H7:H12,H14:H19)</f>
        <v>8909.4166666666661</v>
      </c>
      <c r="I21" s="180">
        <f>SUM(I13,I20)</f>
        <v>53411625.960000001</v>
      </c>
      <c r="J21" s="152">
        <f>AVERAGE(J7:J12,J14:J19)</f>
        <v>12968.25</v>
      </c>
      <c r="K21" s="180">
        <f>SUM(K13,K20)</f>
        <v>77912833</v>
      </c>
      <c r="L21" s="171">
        <f t="shared" si="0"/>
        <v>0.45556667570828635</v>
      </c>
      <c r="M21" s="87">
        <f>AVERAGE(M7:M12,M14:M19)</f>
        <v>14168.666666666666</v>
      </c>
      <c r="N21" s="70">
        <f>SUM(N13,N20)</f>
        <v>85809196</v>
      </c>
      <c r="O21" s="172">
        <f t="shared" si="1"/>
        <v>9.2565817798597738E-2</v>
      </c>
      <c r="P21" s="87">
        <f>AVERAGE(P7:P12,P14:P19)</f>
        <v>16102.5</v>
      </c>
      <c r="Q21" s="70">
        <f>SUM(Q13,Q20)</f>
        <v>98390894</v>
      </c>
      <c r="R21" s="173">
        <f t="shared" si="2"/>
        <v>0.13648661365454284</v>
      </c>
      <c r="S21" s="87">
        <f>AVERAGE(S7:S12,S14:S19)</f>
        <v>19393.416666666668</v>
      </c>
      <c r="T21" s="70">
        <f>SUM(T13,T20)</f>
        <v>124468628</v>
      </c>
      <c r="U21" s="173">
        <f t="shared" si="3"/>
        <v>0.20437302696268711</v>
      </c>
      <c r="V21" s="181">
        <f>AVERAGE(V7:V12,V14:V19)</f>
        <v>21660.166666666668</v>
      </c>
      <c r="W21" s="70">
        <f>SUM(W13,W20)</f>
        <v>149903328.53999999</v>
      </c>
      <c r="X21" s="173">
        <f>V21/S21-1</f>
        <v>0.11688244722221031</v>
      </c>
      <c r="Y21" s="181">
        <f>AVERAGE(Y7:Y12,Y14:Y19)</f>
        <v>16563.5</v>
      </c>
      <c r="Z21" s="70">
        <v>116613815.73</v>
      </c>
      <c r="AA21" s="230">
        <f>(Y21/V21)-1</f>
        <v>-0.23530135963866083</v>
      </c>
      <c r="AB21" s="181">
        <v>14966.5</v>
      </c>
      <c r="AC21" s="70">
        <v>97278944.120000005</v>
      </c>
      <c r="AD21" s="257">
        <v>-9.6416820116521307E-2</v>
      </c>
      <c r="AE21" s="242">
        <v>13702.75</v>
      </c>
      <c r="AF21" s="70">
        <v>85249189.440000013</v>
      </c>
      <c r="AG21" s="258">
        <v>-8.4438579494203747E-2</v>
      </c>
      <c r="AH21" s="241">
        <v>12981.333333333332</v>
      </c>
      <c r="AI21" s="351">
        <v>79862813.400000006</v>
      </c>
      <c r="AJ21" s="357">
        <v>-5.2647582906107715E-2</v>
      </c>
      <c r="AK21" s="358">
        <v>12656.916666666668</v>
      </c>
      <c r="AL21" s="351">
        <v>75692575.959999993</v>
      </c>
      <c r="AM21" s="357">
        <v>-2.4991012736236495E-2</v>
      </c>
      <c r="AN21" s="358">
        <v>13346.083333333332</v>
      </c>
      <c r="AO21" s="351">
        <v>82886869.120000005</v>
      </c>
      <c r="AP21" s="177">
        <v>5.4449806759149899E-2</v>
      </c>
      <c r="AQ21" s="293">
        <v>13832</v>
      </c>
      <c r="AR21" s="351">
        <v>95960669</v>
      </c>
      <c r="AS21" s="177">
        <v>3.5999999999999997E-2</v>
      </c>
      <c r="AT21" s="293">
        <v>8155.25</v>
      </c>
      <c r="AU21" s="351">
        <v>53242168.549999997</v>
      </c>
      <c r="AV21" s="357">
        <v>-0.41040702718334299</v>
      </c>
      <c r="AW21" s="293">
        <f>AVERAGE(AW7:AW12,AW14:AW19)</f>
        <v>10170.333333333334</v>
      </c>
      <c r="AX21" s="351">
        <f>SUM(AX13,AX20)</f>
        <v>72015525.439999998</v>
      </c>
      <c r="AY21" s="357"/>
    </row>
    <row r="22" spans="1:51" ht="32.25" customHeight="1" thickBot="1" x14ac:dyDescent="0.25">
      <c r="A22" s="182" t="s">
        <v>56</v>
      </c>
      <c r="B22" s="183"/>
      <c r="C22" s="183"/>
      <c r="D22" s="183"/>
      <c r="E22" s="183"/>
      <c r="F22" s="183"/>
      <c r="G22" s="184">
        <v>54812341</v>
      </c>
      <c r="H22" s="185"/>
      <c r="I22" s="180">
        <v>54291437</v>
      </c>
      <c r="J22" s="185"/>
      <c r="K22" s="180">
        <v>77869786</v>
      </c>
      <c r="L22" s="186"/>
      <c r="M22" s="187"/>
      <c r="N22" s="70">
        <v>85809195</v>
      </c>
      <c r="O22" s="188"/>
      <c r="P22" s="87"/>
      <c r="Q22" s="70">
        <v>98390894</v>
      </c>
      <c r="R22" s="173"/>
      <c r="S22" s="87"/>
      <c r="T22" s="70">
        <v>124468629</v>
      </c>
      <c r="U22" s="173"/>
      <c r="V22" s="181"/>
      <c r="W22" s="70">
        <v>150239188</v>
      </c>
      <c r="X22" s="173"/>
      <c r="Y22" s="181"/>
      <c r="Z22" s="70">
        <v>117040680</v>
      </c>
      <c r="AA22" s="173"/>
      <c r="AB22" s="181"/>
      <c r="AC22" s="70">
        <v>97619229</v>
      </c>
      <c r="AD22" s="240"/>
      <c r="AE22" s="181"/>
      <c r="AF22" s="70">
        <v>85901796.439999998</v>
      </c>
      <c r="AG22" s="130"/>
      <c r="AH22" s="241"/>
      <c r="AI22" s="351">
        <v>81444713.709999993</v>
      </c>
      <c r="AJ22" s="130"/>
      <c r="AK22" s="281"/>
      <c r="AL22" s="351">
        <v>76242272</v>
      </c>
      <c r="AM22" s="130"/>
      <c r="AN22" s="292"/>
      <c r="AO22" s="351">
        <v>83575236</v>
      </c>
      <c r="AP22" s="130"/>
      <c r="AQ22" s="241"/>
      <c r="AR22" s="351">
        <v>109993121.71999998</v>
      </c>
      <c r="AS22" s="130"/>
      <c r="AT22" s="241"/>
      <c r="AU22" s="70">
        <v>54224579.610000007</v>
      </c>
      <c r="AV22" s="130"/>
      <c r="AW22" s="241"/>
      <c r="AX22" s="70">
        <v>72557908</v>
      </c>
      <c r="AY22" s="130"/>
    </row>
    <row r="23" spans="1:51" ht="10.5" customHeight="1" x14ac:dyDescent="0.2">
      <c r="A23" s="37"/>
      <c r="B23" s="38"/>
      <c r="C23" s="38"/>
      <c r="D23" s="38"/>
      <c r="E23" s="38"/>
      <c r="F23" s="38"/>
      <c r="G23" s="38"/>
      <c r="H23" s="34"/>
      <c r="I23" s="35"/>
      <c r="J23" s="34"/>
      <c r="K23" s="35"/>
      <c r="L23" s="31"/>
      <c r="M23" s="31"/>
      <c r="N23" s="36"/>
      <c r="Q23" s="39"/>
    </row>
    <row r="24" spans="1:51" x14ac:dyDescent="0.2">
      <c r="A24" s="426" t="s">
        <v>55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</row>
    <row r="25" spans="1:51" x14ac:dyDescent="0.2">
      <c r="A25" s="427" t="s">
        <v>123</v>
      </c>
      <c r="B25" s="427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427"/>
      <c r="AU25" s="427"/>
      <c r="AV25" s="427"/>
    </row>
    <row r="26" spans="1:51" x14ac:dyDescent="0.2">
      <c r="A26" s="428" t="s">
        <v>54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28"/>
      <c r="AR26" s="428"/>
      <c r="AS26" s="428"/>
      <c r="AT26" s="428"/>
      <c r="AU26" s="428"/>
      <c r="AV26" s="428"/>
    </row>
    <row r="27" spans="1:51" ht="41.25" customHeight="1" x14ac:dyDescent="0.2">
      <c r="A27" s="429" t="s">
        <v>127</v>
      </c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  <c r="AC27" s="429"/>
      <c r="AD27" s="429"/>
      <c r="AE27" s="429"/>
      <c r="AF27" s="429"/>
      <c r="AG27" s="429"/>
      <c r="AH27" s="429"/>
      <c r="AI27" s="429"/>
      <c r="AJ27" s="429"/>
      <c r="AK27" s="429"/>
      <c r="AL27" s="429"/>
      <c r="AM27" s="429"/>
      <c r="AN27" s="429"/>
      <c r="AO27" s="429"/>
      <c r="AP27" s="429"/>
      <c r="AQ27" s="429"/>
      <c r="AR27" s="429"/>
      <c r="AS27" s="429"/>
      <c r="AT27" s="429"/>
      <c r="AU27" s="429"/>
      <c r="AV27" s="429"/>
    </row>
    <row r="28" spans="1:51" x14ac:dyDescent="0.2">
      <c r="A28" s="23"/>
      <c r="B28" s="22"/>
      <c r="C28" s="22"/>
      <c r="D28" s="22"/>
      <c r="E28" s="22"/>
      <c r="F28" s="405"/>
      <c r="G28" s="405"/>
      <c r="H28" s="27"/>
      <c r="N28" s="25"/>
      <c r="O28" s="25"/>
      <c r="P28" s="25"/>
      <c r="AI28" s="131"/>
    </row>
    <row r="29" spans="1:51" ht="12.75" customHeight="1" x14ac:dyDescent="0.2">
      <c r="A29" s="22" t="s">
        <v>141</v>
      </c>
      <c r="B29" s="22"/>
      <c r="C29" s="22"/>
      <c r="D29" s="22"/>
      <c r="E29" s="22"/>
      <c r="F29" s="25"/>
      <c r="G29" s="25"/>
      <c r="H29" s="26"/>
      <c r="I29" s="22"/>
      <c r="J29" s="23"/>
      <c r="K29" s="25"/>
      <c r="L29" s="25"/>
      <c r="M29" s="25"/>
      <c r="N29" s="25"/>
      <c r="O29" s="32"/>
      <c r="P29" s="25"/>
      <c r="Q29" s="22"/>
      <c r="R29" s="22"/>
      <c r="S29" s="22"/>
      <c r="T29" s="22"/>
      <c r="U29" s="25"/>
      <c r="V29" s="25"/>
      <c r="W29" s="22"/>
      <c r="X29" s="22"/>
      <c r="Y29" s="22"/>
      <c r="Z29" s="25"/>
      <c r="AA29" s="22"/>
      <c r="AE29" s="22"/>
      <c r="AF29" s="22"/>
      <c r="AG29" s="22"/>
      <c r="AH29" s="22"/>
      <c r="AJ29" s="22"/>
    </row>
    <row r="30" spans="1:51" x14ac:dyDescent="0.2">
      <c r="A30" s="23">
        <f>'δικ κατά μήν και κοιν 2021-2022'!A26</f>
        <v>45092</v>
      </c>
      <c r="B30" s="22"/>
      <c r="C30" s="22"/>
      <c r="D30" s="22"/>
      <c r="E30" s="22"/>
      <c r="F30" s="405"/>
      <c r="G30" s="405"/>
      <c r="H30" s="27"/>
      <c r="I30" s="22"/>
      <c r="J30" s="22"/>
      <c r="K30" s="22"/>
      <c r="L30" s="22"/>
      <c r="M30" s="22"/>
      <c r="N30" s="25"/>
      <c r="O30" s="25"/>
      <c r="P30" s="25"/>
      <c r="Q30" s="22"/>
      <c r="R30" s="22"/>
      <c r="S30" s="22"/>
      <c r="T30" s="22"/>
      <c r="U30" s="25"/>
      <c r="V30" s="25"/>
      <c r="W30" s="22"/>
      <c r="X30" s="22"/>
      <c r="Y30" s="22"/>
      <c r="Z30" s="25"/>
      <c r="AA30" s="22"/>
      <c r="AE30" s="22"/>
      <c r="AF30" s="22"/>
      <c r="AG30" s="22"/>
      <c r="AJ30" s="22"/>
      <c r="AV30" s="405" t="s">
        <v>12</v>
      </c>
      <c r="AW30" s="405"/>
      <c r="AX30" s="405"/>
      <c r="AY30" s="405"/>
    </row>
    <row r="31" spans="1:51" x14ac:dyDescent="0.2">
      <c r="A31" s="23"/>
      <c r="B31" s="22"/>
      <c r="C31" s="22"/>
      <c r="D31" s="22"/>
      <c r="E31" s="22"/>
      <c r="F31" s="405"/>
      <c r="G31" s="405"/>
      <c r="H31" s="27"/>
      <c r="I31" s="22"/>
      <c r="J31" s="22"/>
      <c r="K31" s="22"/>
      <c r="L31" s="22"/>
      <c r="M31" s="22"/>
      <c r="N31" s="25"/>
      <c r="O31" s="25"/>
      <c r="P31" s="25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I31" s="131"/>
      <c r="AV31" s="405" t="s">
        <v>11</v>
      </c>
      <c r="AW31" s="405"/>
      <c r="AX31" s="405"/>
      <c r="AY31" s="405"/>
    </row>
    <row r="35" spans="1:1" x14ac:dyDescent="0.2">
      <c r="A35" s="15"/>
    </row>
    <row r="38" spans="1:1" ht="8.25" customHeight="1" x14ac:dyDescent="0.2"/>
    <row r="39" spans="1:1" hidden="1" x14ac:dyDescent="0.2"/>
    <row r="40" spans="1:1" hidden="1" x14ac:dyDescent="0.2"/>
    <row r="41" spans="1:1" hidden="1" x14ac:dyDescent="0.2"/>
    <row r="42" spans="1:1" hidden="1" x14ac:dyDescent="0.2"/>
    <row r="43" spans="1:1" hidden="1" x14ac:dyDescent="0.2"/>
    <row r="44" spans="1:1" hidden="1" x14ac:dyDescent="0.2"/>
    <row r="45" spans="1:1" hidden="1" x14ac:dyDescent="0.2"/>
    <row r="46" spans="1:1" hidden="1" x14ac:dyDescent="0.2"/>
    <row r="47" spans="1:1" hidden="1" x14ac:dyDescent="0.2"/>
    <row r="48" spans="1: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</sheetData>
  <mergeCells count="69">
    <mergeCell ref="AQ4:AR4"/>
    <mergeCell ref="AS4:AS6"/>
    <mergeCell ref="AQ5:AQ6"/>
    <mergeCell ref="AR5:AR6"/>
    <mergeCell ref="AE5:AE6"/>
    <mergeCell ref="AH5:AH6"/>
    <mergeCell ref="AH4:AI4"/>
    <mergeCell ref="AJ4:AJ6"/>
    <mergeCell ref="AL5:AL6"/>
    <mergeCell ref="AI5:AI6"/>
    <mergeCell ref="AK5:AK6"/>
    <mergeCell ref="F31:G31"/>
    <mergeCell ref="Q5:Q6"/>
    <mergeCell ref="F28:G28"/>
    <mergeCell ref="F30:G30"/>
    <mergeCell ref="Z5:Z6"/>
    <mergeCell ref="I5:I6"/>
    <mergeCell ref="L4:L6"/>
    <mergeCell ref="S4:T4"/>
    <mergeCell ref="K5:K6"/>
    <mergeCell ref="F4:G4"/>
    <mergeCell ref="O4:O6"/>
    <mergeCell ref="V5:V6"/>
    <mergeCell ref="Y5:Y6"/>
    <mergeCell ref="A2:AM2"/>
    <mergeCell ref="AK4:AL4"/>
    <mergeCell ref="AF5:AF6"/>
    <mergeCell ref="B4:C4"/>
    <mergeCell ref="D4:E4"/>
    <mergeCell ref="P4:Q4"/>
    <mergeCell ref="T5:T6"/>
    <mergeCell ref="R4:R6"/>
    <mergeCell ref="H4:I4"/>
    <mergeCell ref="N5:N6"/>
    <mergeCell ref="J4:K4"/>
    <mergeCell ref="U4:U6"/>
    <mergeCell ref="V4:W4"/>
    <mergeCell ref="X4:X6"/>
    <mergeCell ref="W5:W6"/>
    <mergeCell ref="A4:A6"/>
    <mergeCell ref="AA4:AA6"/>
    <mergeCell ref="Y4:Z4"/>
    <mergeCell ref="AN4:AO4"/>
    <mergeCell ref="AP4:AP6"/>
    <mergeCell ref="AN5:AN6"/>
    <mergeCell ref="AO5:AO6"/>
    <mergeCell ref="AM4:AM6"/>
    <mergeCell ref="AB5:AB6"/>
    <mergeCell ref="AE4:AF4"/>
    <mergeCell ref="AG4:AG6"/>
    <mergeCell ref="AB4:AC4"/>
    <mergeCell ref="AD4:AD6"/>
    <mergeCell ref="AC5:AC6"/>
    <mergeCell ref="AV30:AY30"/>
    <mergeCell ref="AV31:AY31"/>
    <mergeCell ref="AW4:AX4"/>
    <mergeCell ref="AY4:AY6"/>
    <mergeCell ref="AW5:AW6"/>
    <mergeCell ref="AX5:AX6"/>
    <mergeCell ref="A24:AV24"/>
    <mergeCell ref="A25:AV25"/>
    <mergeCell ref="A26:AV26"/>
    <mergeCell ref="A27:AV27"/>
    <mergeCell ref="AT4:AU4"/>
    <mergeCell ref="AV4:AV6"/>
    <mergeCell ref="AT5:AT6"/>
    <mergeCell ref="AU5:AU6"/>
    <mergeCell ref="M4:N4"/>
    <mergeCell ref="S5:S6"/>
  </mergeCells>
  <phoneticPr fontId="0" type="noConversion"/>
  <pageMargins left="0" right="0.25" top="0.75" bottom="0.75" header="0.3" footer="0.3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zoomScale="80" zoomScaleNormal="80" zoomScaleSheetLayoutView="90" workbookViewId="0">
      <selection activeCell="G30" sqref="G30"/>
    </sheetView>
  </sheetViews>
  <sheetFormatPr defaultRowHeight="12.75" x14ac:dyDescent="0.2"/>
  <cols>
    <col min="1" max="1" width="5.5703125" customWidth="1"/>
    <col min="2" max="2" width="58" customWidth="1"/>
    <col min="3" max="6" width="12.7109375" customWidth="1"/>
    <col min="7" max="7" width="13.7109375" customWidth="1"/>
    <col min="8" max="8" width="11" customWidth="1"/>
    <col min="10" max="10" width="10.5703125" bestFit="1" customWidth="1"/>
  </cols>
  <sheetData>
    <row r="1" spans="1:8" ht="19.5" customHeight="1" x14ac:dyDescent="0.2">
      <c r="A1" s="71" t="s">
        <v>103</v>
      </c>
      <c r="B1" s="71"/>
    </row>
    <row r="2" spans="1:8" ht="28.5" customHeight="1" x14ac:dyDescent="0.2">
      <c r="A2" s="444" t="s">
        <v>132</v>
      </c>
      <c r="B2" s="444"/>
      <c r="C2" s="444"/>
      <c r="D2" s="444"/>
      <c r="E2" s="444"/>
      <c r="F2" s="444"/>
      <c r="G2" s="444"/>
      <c r="H2" s="444"/>
    </row>
    <row r="3" spans="1:8" ht="6" customHeight="1" thickBot="1" x14ac:dyDescent="0.3">
      <c r="A3" s="443"/>
      <c r="B3" s="443"/>
      <c r="C3" s="443"/>
    </row>
    <row r="4" spans="1:8" ht="15.75" customHeight="1" x14ac:dyDescent="0.2">
      <c r="A4" s="193"/>
      <c r="B4" s="194"/>
      <c r="C4" s="446" t="s">
        <v>59</v>
      </c>
      <c r="D4" s="446"/>
      <c r="E4" s="446"/>
      <c r="F4" s="446"/>
      <c r="G4" s="446"/>
      <c r="H4" s="447"/>
    </row>
    <row r="5" spans="1:8" ht="17.25" customHeight="1" x14ac:dyDescent="0.2">
      <c r="A5" s="195" t="s">
        <v>60</v>
      </c>
      <c r="B5" s="196" t="s">
        <v>61</v>
      </c>
      <c r="C5" s="449" t="s">
        <v>62</v>
      </c>
      <c r="D5" s="449"/>
      <c r="E5" s="450" t="s">
        <v>63</v>
      </c>
      <c r="F5" s="450"/>
      <c r="G5" s="451" t="s">
        <v>6</v>
      </c>
      <c r="H5" s="445" t="s">
        <v>110</v>
      </c>
    </row>
    <row r="6" spans="1:8" ht="24" x14ac:dyDescent="0.2">
      <c r="A6" s="146"/>
      <c r="B6" s="147"/>
      <c r="C6" s="143" t="s">
        <v>64</v>
      </c>
      <c r="D6" s="142" t="s">
        <v>65</v>
      </c>
      <c r="E6" s="142" t="s">
        <v>65</v>
      </c>
      <c r="F6" s="142" t="s">
        <v>66</v>
      </c>
      <c r="G6" s="451"/>
      <c r="H6" s="445"/>
    </row>
    <row r="7" spans="1:8" ht="15" customHeight="1" x14ac:dyDescent="0.2">
      <c r="A7" s="197">
        <v>1</v>
      </c>
      <c r="B7" s="198" t="s">
        <v>67</v>
      </c>
      <c r="C7" s="189">
        <v>0</v>
      </c>
      <c r="D7" s="45">
        <v>0</v>
      </c>
      <c r="E7" s="46">
        <v>0</v>
      </c>
      <c r="F7" s="46">
        <v>50</v>
      </c>
      <c r="G7" s="45">
        <f>C7+D7+E7+F7</f>
        <v>50</v>
      </c>
      <c r="H7" s="88">
        <f>G7/G30</f>
        <v>2.3025558369790468E-3</v>
      </c>
    </row>
    <row r="8" spans="1:8" ht="15" customHeight="1" x14ac:dyDescent="0.2">
      <c r="A8" s="197">
        <v>2</v>
      </c>
      <c r="B8" s="198" t="s">
        <v>68</v>
      </c>
      <c r="C8" s="189">
        <v>0</v>
      </c>
      <c r="D8" s="45">
        <v>0</v>
      </c>
      <c r="E8" s="46">
        <v>0</v>
      </c>
      <c r="F8" s="46">
        <v>15</v>
      </c>
      <c r="G8" s="45">
        <f t="shared" ref="G8:G29" si="0">C8+D8+E8+F8</f>
        <v>15</v>
      </c>
      <c r="H8" s="88">
        <f>G8/G30</f>
        <v>6.9076675109371402E-4</v>
      </c>
    </row>
    <row r="9" spans="1:8" ht="15" customHeight="1" x14ac:dyDescent="0.2">
      <c r="A9" s="197">
        <v>3</v>
      </c>
      <c r="B9" s="198" t="s">
        <v>69</v>
      </c>
      <c r="C9" s="189">
        <v>23</v>
      </c>
      <c r="D9" s="45">
        <v>0</v>
      </c>
      <c r="E9" s="46">
        <v>0</v>
      </c>
      <c r="F9" s="46">
        <v>606</v>
      </c>
      <c r="G9" s="45">
        <f t="shared" si="0"/>
        <v>629</v>
      </c>
      <c r="H9" s="88">
        <f>G9/G30</f>
        <v>2.896615242919641E-2</v>
      </c>
    </row>
    <row r="10" spans="1:8" ht="25.5" x14ac:dyDescent="0.2">
      <c r="A10" s="197">
        <v>4</v>
      </c>
      <c r="B10" s="198" t="s">
        <v>70</v>
      </c>
      <c r="C10" s="190">
        <v>0</v>
      </c>
      <c r="D10" s="48">
        <v>0</v>
      </c>
      <c r="E10" s="49">
        <v>0</v>
      </c>
      <c r="F10" s="41">
        <v>6</v>
      </c>
      <c r="G10" s="45">
        <f t="shared" si="0"/>
        <v>6</v>
      </c>
      <c r="H10" s="88">
        <f>G10/G30</f>
        <v>2.7630670043748561E-4</v>
      </c>
    </row>
    <row r="11" spans="1:8" ht="26.25" customHeight="1" x14ac:dyDescent="0.2">
      <c r="A11" s="197">
        <v>5</v>
      </c>
      <c r="B11" s="198" t="s">
        <v>71</v>
      </c>
      <c r="C11" s="190">
        <v>0</v>
      </c>
      <c r="D11" s="45">
        <v>0</v>
      </c>
      <c r="E11" s="46">
        <v>0</v>
      </c>
      <c r="F11" s="46">
        <v>22</v>
      </c>
      <c r="G11" s="45">
        <f t="shared" si="0"/>
        <v>22</v>
      </c>
      <c r="H11" s="88">
        <f>G11/G30</f>
        <v>1.0131245682707805E-3</v>
      </c>
    </row>
    <row r="12" spans="1:8" ht="15.75" customHeight="1" x14ac:dyDescent="0.2">
      <c r="A12" s="197">
        <v>6</v>
      </c>
      <c r="B12" s="198" t="s">
        <v>72</v>
      </c>
      <c r="C12" s="190">
        <v>0</v>
      </c>
      <c r="D12" s="40">
        <v>0</v>
      </c>
      <c r="E12" s="41">
        <v>4</v>
      </c>
      <c r="F12" s="41">
        <v>709</v>
      </c>
      <c r="G12" s="45">
        <f t="shared" si="0"/>
        <v>713</v>
      </c>
      <c r="H12" s="88">
        <f>G12/G30</f>
        <v>3.2834446235321203E-2</v>
      </c>
    </row>
    <row r="13" spans="1:8" ht="27.75" customHeight="1" x14ac:dyDescent="0.2">
      <c r="A13" s="197">
        <v>7</v>
      </c>
      <c r="B13" s="198" t="s">
        <v>73</v>
      </c>
      <c r="C13" s="190">
        <v>0</v>
      </c>
      <c r="D13" s="40">
        <v>333</v>
      </c>
      <c r="E13" s="41">
        <v>4</v>
      </c>
      <c r="F13" s="41">
        <v>1600</v>
      </c>
      <c r="G13" s="45">
        <f t="shared" si="0"/>
        <v>1937</v>
      </c>
      <c r="H13" s="88">
        <f>G13/G30</f>
        <v>8.9201013124568268E-2</v>
      </c>
    </row>
    <row r="14" spans="1:8" ht="15" customHeight="1" x14ac:dyDescent="0.2">
      <c r="A14" s="197">
        <v>8</v>
      </c>
      <c r="B14" s="198" t="s">
        <v>74</v>
      </c>
      <c r="C14" s="190">
        <v>0</v>
      </c>
      <c r="D14" s="40">
        <v>123</v>
      </c>
      <c r="E14" s="40">
        <v>1</v>
      </c>
      <c r="F14" s="41">
        <v>424</v>
      </c>
      <c r="G14" s="45">
        <f t="shared" si="0"/>
        <v>548</v>
      </c>
      <c r="H14" s="88">
        <f>G14/G30</f>
        <v>2.5236011973290354E-2</v>
      </c>
    </row>
    <row r="15" spans="1:8" ht="25.5" x14ac:dyDescent="0.2">
      <c r="A15" s="197">
        <v>9</v>
      </c>
      <c r="B15" s="198" t="s">
        <v>75</v>
      </c>
      <c r="C15" s="190">
        <v>0</v>
      </c>
      <c r="D15" s="45">
        <v>8204</v>
      </c>
      <c r="E15" s="46">
        <v>1785</v>
      </c>
      <c r="F15" s="46">
        <v>2350</v>
      </c>
      <c r="G15" s="45">
        <f t="shared" si="0"/>
        <v>12339</v>
      </c>
      <c r="H15" s="88">
        <f>G15/G30</f>
        <v>0.56822472944968916</v>
      </c>
    </row>
    <row r="16" spans="1:8" ht="15" customHeight="1" x14ac:dyDescent="0.2">
      <c r="A16" s="197">
        <v>10</v>
      </c>
      <c r="B16" s="198" t="s">
        <v>76</v>
      </c>
      <c r="C16" s="190">
        <v>0</v>
      </c>
      <c r="D16" s="45">
        <v>0</v>
      </c>
      <c r="E16" s="46">
        <v>0</v>
      </c>
      <c r="F16" s="46">
        <v>227</v>
      </c>
      <c r="G16" s="45">
        <f t="shared" si="0"/>
        <v>227</v>
      </c>
      <c r="H16" s="88">
        <f>G16/G30</f>
        <v>1.0453603499884872E-2</v>
      </c>
    </row>
    <row r="17" spans="1:10" ht="15" customHeight="1" x14ac:dyDescent="0.2">
      <c r="A17" s="197">
        <v>11</v>
      </c>
      <c r="B17" s="198" t="s">
        <v>77</v>
      </c>
      <c r="C17" s="190">
        <v>0</v>
      </c>
      <c r="D17" s="45">
        <v>2</v>
      </c>
      <c r="E17" s="46">
        <v>0</v>
      </c>
      <c r="F17" s="41">
        <v>581</v>
      </c>
      <c r="G17" s="45">
        <f t="shared" si="0"/>
        <v>583</v>
      </c>
      <c r="H17" s="88">
        <f>G17/G30</f>
        <v>2.6847801059175686E-2</v>
      </c>
    </row>
    <row r="18" spans="1:10" ht="15" customHeight="1" x14ac:dyDescent="0.2">
      <c r="A18" s="197">
        <v>12</v>
      </c>
      <c r="B18" s="198" t="s">
        <v>78</v>
      </c>
      <c r="C18" s="190">
        <v>0</v>
      </c>
      <c r="D18" s="45">
        <v>1</v>
      </c>
      <c r="E18" s="46">
        <v>1</v>
      </c>
      <c r="F18" s="46">
        <v>110</v>
      </c>
      <c r="G18" s="45">
        <f t="shared" si="0"/>
        <v>112</v>
      </c>
      <c r="H18" s="88">
        <f>G18/G30</f>
        <v>5.1577250748330644E-3</v>
      </c>
      <c r="J18" s="131"/>
    </row>
    <row r="19" spans="1:10" ht="15" customHeight="1" x14ac:dyDescent="0.2">
      <c r="A19" s="197">
        <v>13</v>
      </c>
      <c r="B19" s="198" t="s">
        <v>79</v>
      </c>
      <c r="C19" s="190">
        <v>0</v>
      </c>
      <c r="D19" s="45">
        <v>0</v>
      </c>
      <c r="E19" s="46">
        <v>0</v>
      </c>
      <c r="F19" s="46">
        <v>597</v>
      </c>
      <c r="G19" s="45">
        <f t="shared" si="0"/>
        <v>597</v>
      </c>
      <c r="H19" s="88">
        <f>G19/G30</f>
        <v>2.7492516693529818E-2</v>
      </c>
    </row>
    <row r="20" spans="1:10" ht="15" customHeight="1" x14ac:dyDescent="0.2">
      <c r="A20" s="197">
        <v>14</v>
      </c>
      <c r="B20" s="198" t="s">
        <v>80</v>
      </c>
      <c r="C20" s="190">
        <v>0</v>
      </c>
      <c r="D20" s="45">
        <v>142</v>
      </c>
      <c r="E20" s="46">
        <v>0</v>
      </c>
      <c r="F20" s="46">
        <v>545</v>
      </c>
      <c r="G20" s="45">
        <f t="shared" si="0"/>
        <v>687</v>
      </c>
      <c r="H20" s="88">
        <f>G20/G30</f>
        <v>3.1637117200092102E-2</v>
      </c>
    </row>
    <row r="21" spans="1:10" ht="15" customHeight="1" x14ac:dyDescent="0.2">
      <c r="A21" s="199">
        <v>15</v>
      </c>
      <c r="B21" s="198" t="s">
        <v>81</v>
      </c>
      <c r="C21" s="190">
        <v>0</v>
      </c>
      <c r="D21" s="45">
        <v>1</v>
      </c>
      <c r="E21" s="46">
        <v>0</v>
      </c>
      <c r="F21" s="46">
        <v>561</v>
      </c>
      <c r="G21" s="45">
        <f t="shared" si="0"/>
        <v>562</v>
      </c>
      <c r="H21" s="88">
        <f>G21/G30</f>
        <v>2.5880727607644486E-2</v>
      </c>
    </row>
    <row r="22" spans="1:10" ht="15" customHeight="1" x14ac:dyDescent="0.2">
      <c r="A22" s="197">
        <v>16</v>
      </c>
      <c r="B22" s="198" t="s">
        <v>82</v>
      </c>
      <c r="C22" s="190">
        <v>0</v>
      </c>
      <c r="D22" s="45">
        <v>22</v>
      </c>
      <c r="E22" s="46">
        <v>1</v>
      </c>
      <c r="F22" s="46">
        <v>222</v>
      </c>
      <c r="G22" s="45">
        <f t="shared" si="0"/>
        <v>245</v>
      </c>
      <c r="H22" s="88">
        <f>G22/G30</f>
        <v>1.1282523601197329E-2</v>
      </c>
    </row>
    <row r="23" spans="1:10" ht="15" customHeight="1" x14ac:dyDescent="0.2">
      <c r="A23" s="199">
        <v>17</v>
      </c>
      <c r="B23" s="198" t="s">
        <v>83</v>
      </c>
      <c r="C23" s="190">
        <v>0</v>
      </c>
      <c r="D23" s="45">
        <v>0</v>
      </c>
      <c r="E23" s="46">
        <v>0</v>
      </c>
      <c r="F23" s="46">
        <v>200</v>
      </c>
      <c r="G23" s="45">
        <f t="shared" si="0"/>
        <v>200</v>
      </c>
      <c r="H23" s="88">
        <f>G23/G30</f>
        <v>9.2102233479161872E-3</v>
      </c>
    </row>
    <row r="24" spans="1:10" ht="15" customHeight="1" x14ac:dyDescent="0.2">
      <c r="A24" s="197">
        <v>18</v>
      </c>
      <c r="B24" s="198" t="s">
        <v>84</v>
      </c>
      <c r="C24" s="190">
        <v>0</v>
      </c>
      <c r="D24" s="45">
        <v>83</v>
      </c>
      <c r="E24" s="46">
        <v>0</v>
      </c>
      <c r="F24" s="46">
        <v>261</v>
      </c>
      <c r="G24" s="45">
        <f t="shared" si="0"/>
        <v>344</v>
      </c>
      <c r="H24" s="88">
        <f>G24/G30</f>
        <v>1.5841584158415842E-2</v>
      </c>
    </row>
    <row r="25" spans="1:10" ht="15" customHeight="1" x14ac:dyDescent="0.2">
      <c r="A25" s="197">
        <v>19</v>
      </c>
      <c r="B25" s="198" t="s">
        <v>85</v>
      </c>
      <c r="C25" s="190">
        <v>0</v>
      </c>
      <c r="D25" s="45">
        <v>50</v>
      </c>
      <c r="E25" s="46">
        <v>2</v>
      </c>
      <c r="F25" s="46">
        <v>259</v>
      </c>
      <c r="G25" s="45">
        <f t="shared" si="0"/>
        <v>311</v>
      </c>
      <c r="H25" s="88">
        <f>G25/G30</f>
        <v>1.4321897306009671E-2</v>
      </c>
    </row>
    <row r="26" spans="1:10" ht="36.75" customHeight="1" x14ac:dyDescent="0.2">
      <c r="A26" s="199">
        <v>20</v>
      </c>
      <c r="B26" s="198" t="s">
        <v>86</v>
      </c>
      <c r="C26" s="190">
        <v>0</v>
      </c>
      <c r="D26" s="45">
        <v>0</v>
      </c>
      <c r="E26" s="46">
        <v>0</v>
      </c>
      <c r="F26" s="46">
        <v>9</v>
      </c>
      <c r="G26" s="45">
        <f t="shared" si="0"/>
        <v>9</v>
      </c>
      <c r="H26" s="88">
        <f>G26/G30</f>
        <v>4.1446005065622841E-4</v>
      </c>
    </row>
    <row r="27" spans="1:10" ht="15" customHeight="1" x14ac:dyDescent="0.2">
      <c r="A27" s="197">
        <v>21</v>
      </c>
      <c r="B27" s="198" t="s">
        <v>87</v>
      </c>
      <c r="C27" s="190">
        <v>0</v>
      </c>
      <c r="D27" s="45">
        <v>0</v>
      </c>
      <c r="E27" s="46">
        <v>0</v>
      </c>
      <c r="F27" s="46">
        <v>8</v>
      </c>
      <c r="G27" s="45">
        <f t="shared" si="0"/>
        <v>8</v>
      </c>
      <c r="H27" s="88">
        <f>G27/G30</f>
        <v>3.6840893391664749E-4</v>
      </c>
    </row>
    <row r="28" spans="1:10" ht="15" customHeight="1" x14ac:dyDescent="0.2">
      <c r="A28" s="197">
        <v>22</v>
      </c>
      <c r="B28" s="200" t="s">
        <v>88</v>
      </c>
      <c r="C28" s="190">
        <v>0</v>
      </c>
      <c r="D28" s="45">
        <v>57</v>
      </c>
      <c r="E28" s="46">
        <v>11</v>
      </c>
      <c r="F28" s="46">
        <v>1490</v>
      </c>
      <c r="G28" s="45">
        <f t="shared" si="0"/>
        <v>1558</v>
      </c>
      <c r="H28" s="88">
        <f>G28/G30</f>
        <v>7.1747639880267097E-2</v>
      </c>
    </row>
    <row r="29" spans="1:10" ht="15" customHeight="1" x14ac:dyDescent="0.2">
      <c r="A29" s="197">
        <v>23</v>
      </c>
      <c r="B29" s="200" t="s">
        <v>89</v>
      </c>
      <c r="C29" s="190">
        <v>0</v>
      </c>
      <c r="D29" s="45">
        <v>0</v>
      </c>
      <c r="E29" s="46">
        <v>0</v>
      </c>
      <c r="F29" s="46">
        <v>13</v>
      </c>
      <c r="G29" s="45">
        <f t="shared" si="0"/>
        <v>13</v>
      </c>
      <c r="H29" s="88">
        <f>G29/G30</f>
        <v>5.9866451761455219E-4</v>
      </c>
    </row>
    <row r="30" spans="1:10" ht="15" customHeight="1" thickBot="1" x14ac:dyDescent="0.25">
      <c r="A30" s="201"/>
      <c r="B30" s="202" t="s">
        <v>6</v>
      </c>
      <c r="C30" s="191">
        <f>SUM(C7:C29)</f>
        <v>23</v>
      </c>
      <c r="D30" s="191">
        <f>SUM(D7:D29)</f>
        <v>9018</v>
      </c>
      <c r="E30" s="191">
        <f>SUM(E7:E29)</f>
        <v>1809</v>
      </c>
      <c r="F30" s="191">
        <f>SUM(F7:F29)</f>
        <v>10865</v>
      </c>
      <c r="G30" s="191">
        <f>SUM(G7:G29)</f>
        <v>21715</v>
      </c>
      <c r="H30" s="192">
        <f>G30/G30</f>
        <v>1</v>
      </c>
    </row>
    <row r="31" spans="1:10" x14ac:dyDescent="0.2">
      <c r="A31" s="55"/>
      <c r="B31" s="56"/>
      <c r="C31" s="57"/>
      <c r="D31" s="57"/>
      <c r="E31" s="57"/>
      <c r="F31" s="57"/>
      <c r="G31" s="57"/>
    </row>
    <row r="32" spans="1:10" x14ac:dyDescent="0.2">
      <c r="A32" s="22" t="s">
        <v>134</v>
      </c>
      <c r="B32" s="22"/>
      <c r="C32" s="22"/>
      <c r="D32" s="22"/>
      <c r="E32" s="22"/>
      <c r="F32" s="22"/>
      <c r="G32" s="25" t="s">
        <v>12</v>
      </c>
      <c r="H32" s="22"/>
    </row>
    <row r="33" spans="1:8" x14ac:dyDescent="0.2">
      <c r="A33" s="448">
        <v>44656</v>
      </c>
      <c r="B33" s="448"/>
      <c r="C33" s="22"/>
      <c r="D33" s="22"/>
      <c r="E33" s="22"/>
      <c r="F33" s="22"/>
      <c r="G33" s="25" t="s">
        <v>90</v>
      </c>
      <c r="H33" s="22"/>
    </row>
  </sheetData>
  <mergeCells count="8">
    <mergeCell ref="A3:C3"/>
    <mergeCell ref="A2:H2"/>
    <mergeCell ref="H5:H6"/>
    <mergeCell ref="C4:H4"/>
    <mergeCell ref="A33:B33"/>
    <mergeCell ref="C5:D5"/>
    <mergeCell ref="E5:F5"/>
    <mergeCell ref="G5:G6"/>
  </mergeCells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7"/>
  <sheetViews>
    <sheetView zoomScale="82" zoomScaleNormal="82" workbookViewId="0">
      <selection activeCell="A34" sqref="A34"/>
    </sheetView>
  </sheetViews>
  <sheetFormatPr defaultRowHeight="12.75" x14ac:dyDescent="0.2"/>
  <cols>
    <col min="1" max="1" width="5.5703125" customWidth="1"/>
    <col min="2" max="2" width="61.28515625" customWidth="1"/>
    <col min="3" max="3" width="12.42578125" customWidth="1"/>
    <col min="4" max="4" width="11.7109375" customWidth="1"/>
    <col min="5" max="5" width="12" customWidth="1"/>
    <col min="6" max="6" width="11.42578125" customWidth="1"/>
    <col min="7" max="7" width="12.7109375" customWidth="1"/>
    <col min="8" max="8" width="10.42578125" customWidth="1"/>
    <col min="12" max="12" width="10.5703125" bestFit="1" customWidth="1"/>
  </cols>
  <sheetData>
    <row r="1" spans="1:8" x14ac:dyDescent="0.2">
      <c r="A1" s="71" t="s">
        <v>104</v>
      </c>
    </row>
    <row r="2" spans="1:8" ht="27" customHeight="1" x14ac:dyDescent="0.2">
      <c r="A2" s="444" t="s">
        <v>133</v>
      </c>
      <c r="B2" s="444"/>
      <c r="C2" s="444"/>
      <c r="D2" s="444"/>
      <c r="E2" s="444"/>
      <c r="F2" s="444"/>
      <c r="G2" s="444"/>
      <c r="H2" s="444"/>
    </row>
    <row r="3" spans="1:8" ht="9" customHeight="1" thickBot="1" x14ac:dyDescent="0.3">
      <c r="A3" s="443"/>
      <c r="B3" s="443"/>
      <c r="C3" s="443"/>
    </row>
    <row r="4" spans="1:8" ht="15" customHeight="1" x14ac:dyDescent="0.2">
      <c r="A4" s="193"/>
      <c r="B4" s="194"/>
      <c r="C4" s="446" t="s">
        <v>59</v>
      </c>
      <c r="D4" s="446"/>
      <c r="E4" s="446"/>
      <c r="F4" s="446"/>
      <c r="G4" s="446"/>
      <c r="H4" s="452" t="s">
        <v>92</v>
      </c>
    </row>
    <row r="5" spans="1:8" ht="15" customHeight="1" x14ac:dyDescent="0.2">
      <c r="A5" s="195" t="s">
        <v>60</v>
      </c>
      <c r="B5" s="196" t="s">
        <v>61</v>
      </c>
      <c r="C5" s="449" t="s">
        <v>62</v>
      </c>
      <c r="D5" s="449"/>
      <c r="E5" s="450" t="s">
        <v>63</v>
      </c>
      <c r="F5" s="450"/>
      <c r="G5" s="451" t="s">
        <v>6</v>
      </c>
      <c r="H5" s="453"/>
    </row>
    <row r="6" spans="1:8" ht="22.5" customHeight="1" x14ac:dyDescent="0.2">
      <c r="A6" s="146"/>
      <c r="B6" s="147"/>
      <c r="C6" s="143" t="s">
        <v>64</v>
      </c>
      <c r="D6" s="142" t="s">
        <v>65</v>
      </c>
      <c r="E6" s="142" t="s">
        <v>65</v>
      </c>
      <c r="F6" s="142" t="s">
        <v>66</v>
      </c>
      <c r="G6" s="451"/>
      <c r="H6" s="453"/>
    </row>
    <row r="7" spans="1:8" ht="15" customHeight="1" x14ac:dyDescent="0.2">
      <c r="A7" s="197">
        <v>1</v>
      </c>
      <c r="B7" s="198" t="s">
        <v>67</v>
      </c>
      <c r="C7" s="252">
        <v>0</v>
      </c>
      <c r="D7" s="252">
        <v>0</v>
      </c>
      <c r="E7" s="41">
        <v>0</v>
      </c>
      <c r="F7" s="41">
        <v>38</v>
      </c>
      <c r="G7" s="40">
        <f>C7+D7+E7+F7</f>
        <v>38</v>
      </c>
      <c r="H7" s="253">
        <f>G7/G30</f>
        <v>1.8656716417910447E-3</v>
      </c>
    </row>
    <row r="8" spans="1:8" ht="15" customHeight="1" x14ac:dyDescent="0.2">
      <c r="A8" s="197">
        <v>2</v>
      </c>
      <c r="B8" s="198" t="s">
        <v>68</v>
      </c>
      <c r="C8" s="252">
        <v>0</v>
      </c>
      <c r="D8" s="252">
        <v>0</v>
      </c>
      <c r="E8" s="41">
        <v>0</v>
      </c>
      <c r="F8" s="41">
        <v>11</v>
      </c>
      <c r="G8" s="40">
        <f t="shared" ref="G8:G29" si="0">C8+D8+E8+F8</f>
        <v>11</v>
      </c>
      <c r="H8" s="253">
        <f>G8/G30</f>
        <v>5.4006284367635502E-4</v>
      </c>
    </row>
    <row r="9" spans="1:8" ht="15" customHeight="1" x14ac:dyDescent="0.2">
      <c r="A9" s="197">
        <v>3</v>
      </c>
      <c r="B9" s="198" t="s">
        <v>69</v>
      </c>
      <c r="C9" s="252">
        <v>22</v>
      </c>
      <c r="D9" s="252">
        <v>0</v>
      </c>
      <c r="E9" s="41">
        <v>0</v>
      </c>
      <c r="F9" s="41">
        <v>542</v>
      </c>
      <c r="G9" s="40">
        <f t="shared" si="0"/>
        <v>564</v>
      </c>
      <c r="H9" s="253">
        <f>G9/G30</f>
        <v>2.7690494893951294E-2</v>
      </c>
    </row>
    <row r="10" spans="1:8" ht="15.75" customHeight="1" x14ac:dyDescent="0.2">
      <c r="A10" s="197">
        <v>4</v>
      </c>
      <c r="B10" s="198" t="s">
        <v>70</v>
      </c>
      <c r="C10" s="252">
        <v>0</v>
      </c>
      <c r="D10" s="252">
        <v>0</v>
      </c>
      <c r="E10" s="41">
        <v>0</v>
      </c>
      <c r="F10" s="41">
        <v>6</v>
      </c>
      <c r="G10" s="40">
        <f t="shared" si="0"/>
        <v>6</v>
      </c>
      <c r="H10" s="253">
        <f>G10/G30</f>
        <v>2.9457973291437551E-4</v>
      </c>
    </row>
    <row r="11" spans="1:8" ht="24.75" customHeight="1" x14ac:dyDescent="0.2">
      <c r="A11" s="197">
        <v>5</v>
      </c>
      <c r="B11" s="198" t="s">
        <v>71</v>
      </c>
      <c r="C11" s="252">
        <v>0</v>
      </c>
      <c r="D11" s="252">
        <v>0</v>
      </c>
      <c r="E11" s="41">
        <v>0</v>
      </c>
      <c r="F11" s="41">
        <v>21</v>
      </c>
      <c r="G11" s="40">
        <f t="shared" si="0"/>
        <v>21</v>
      </c>
      <c r="H11" s="253">
        <f>G11/G30</f>
        <v>1.0310290652003143E-3</v>
      </c>
    </row>
    <row r="12" spans="1:8" ht="15" customHeight="1" x14ac:dyDescent="0.2">
      <c r="A12" s="197">
        <v>6</v>
      </c>
      <c r="B12" s="254" t="s">
        <v>72</v>
      </c>
      <c r="C12" s="252">
        <v>0</v>
      </c>
      <c r="D12" s="252">
        <v>0</v>
      </c>
      <c r="E12" s="41">
        <v>2</v>
      </c>
      <c r="F12" s="41">
        <v>572</v>
      </c>
      <c r="G12" s="40">
        <f t="shared" si="0"/>
        <v>574</v>
      </c>
      <c r="H12" s="253">
        <f>G12/G30</f>
        <v>2.8181461115475256E-2</v>
      </c>
    </row>
    <row r="13" spans="1:8" ht="25.5" customHeight="1" x14ac:dyDescent="0.2">
      <c r="A13" s="197">
        <v>7</v>
      </c>
      <c r="B13" s="254" t="s">
        <v>73</v>
      </c>
      <c r="C13" s="252">
        <v>0</v>
      </c>
      <c r="D13" s="252">
        <v>334</v>
      </c>
      <c r="E13" s="41">
        <v>3</v>
      </c>
      <c r="F13" s="41">
        <v>1420</v>
      </c>
      <c r="G13" s="40">
        <f t="shared" si="0"/>
        <v>1757</v>
      </c>
      <c r="H13" s="253">
        <f>G13/G30</f>
        <v>8.6262765121759621E-2</v>
      </c>
    </row>
    <row r="14" spans="1:8" ht="15" customHeight="1" x14ac:dyDescent="0.2">
      <c r="A14" s="197">
        <v>8</v>
      </c>
      <c r="B14" s="254" t="s">
        <v>74</v>
      </c>
      <c r="C14" s="252">
        <v>0</v>
      </c>
      <c r="D14" s="252">
        <v>116</v>
      </c>
      <c r="E14" s="40">
        <v>1</v>
      </c>
      <c r="F14" s="41">
        <v>375</v>
      </c>
      <c r="G14" s="40">
        <f t="shared" si="0"/>
        <v>492</v>
      </c>
      <c r="H14" s="253">
        <f>G14/G30</f>
        <v>2.4155538098978791E-2</v>
      </c>
    </row>
    <row r="15" spans="1:8" ht="24.75" customHeight="1" x14ac:dyDescent="0.2">
      <c r="A15" s="197">
        <v>9</v>
      </c>
      <c r="B15" s="254" t="s">
        <v>75</v>
      </c>
      <c r="C15" s="252">
        <v>0</v>
      </c>
      <c r="D15" s="252">
        <v>8438</v>
      </c>
      <c r="E15" s="41">
        <v>1592</v>
      </c>
      <c r="F15" s="41">
        <v>2134</v>
      </c>
      <c r="G15" s="40">
        <f t="shared" si="0"/>
        <v>12164</v>
      </c>
      <c r="H15" s="253">
        <f>G15/G30</f>
        <v>0.59721131186174392</v>
      </c>
    </row>
    <row r="16" spans="1:8" ht="15" customHeight="1" x14ac:dyDescent="0.2">
      <c r="A16" s="197">
        <v>10</v>
      </c>
      <c r="B16" s="198" t="s">
        <v>76</v>
      </c>
      <c r="C16" s="252">
        <v>0</v>
      </c>
      <c r="D16" s="252">
        <v>0</v>
      </c>
      <c r="E16" s="41">
        <v>0</v>
      </c>
      <c r="F16" s="41">
        <v>191</v>
      </c>
      <c r="G16" s="40">
        <f t="shared" si="0"/>
        <v>191</v>
      </c>
      <c r="H16" s="253">
        <f>G16/G30</f>
        <v>9.3774548311076206E-3</v>
      </c>
    </row>
    <row r="17" spans="1:12" ht="15" customHeight="1" x14ac:dyDescent="0.2">
      <c r="A17" s="197">
        <v>11</v>
      </c>
      <c r="B17" s="198" t="s">
        <v>77</v>
      </c>
      <c r="C17" s="252">
        <v>0</v>
      </c>
      <c r="D17" s="252">
        <v>2</v>
      </c>
      <c r="E17" s="41">
        <v>0</v>
      </c>
      <c r="F17" s="41">
        <v>478</v>
      </c>
      <c r="G17" s="40">
        <f t="shared" si="0"/>
        <v>480</v>
      </c>
      <c r="H17" s="253">
        <f>G17/G30</f>
        <v>2.3566378633150038E-2</v>
      </c>
    </row>
    <row r="18" spans="1:12" ht="15" customHeight="1" x14ac:dyDescent="0.2">
      <c r="A18" s="197">
        <v>12</v>
      </c>
      <c r="B18" s="198" t="s">
        <v>78</v>
      </c>
      <c r="C18" s="252">
        <v>0</v>
      </c>
      <c r="D18" s="252">
        <v>2</v>
      </c>
      <c r="E18" s="41">
        <v>1</v>
      </c>
      <c r="F18" s="41">
        <v>99</v>
      </c>
      <c r="G18" s="40">
        <f t="shared" si="0"/>
        <v>102</v>
      </c>
      <c r="H18" s="253">
        <f>G18/G30</f>
        <v>5.0078554595443837E-3</v>
      </c>
    </row>
    <row r="19" spans="1:12" ht="15" customHeight="1" x14ac:dyDescent="0.2">
      <c r="A19" s="197">
        <v>13</v>
      </c>
      <c r="B19" s="198" t="s">
        <v>79</v>
      </c>
      <c r="C19" s="252">
        <v>0</v>
      </c>
      <c r="D19" s="252">
        <v>0</v>
      </c>
      <c r="E19" s="41">
        <v>0</v>
      </c>
      <c r="F19" s="41">
        <v>500</v>
      </c>
      <c r="G19" s="40">
        <f t="shared" si="0"/>
        <v>500</v>
      </c>
      <c r="H19" s="253">
        <f>G19/G30</f>
        <v>2.4548311076197957E-2</v>
      </c>
    </row>
    <row r="20" spans="1:12" ht="15" customHeight="1" x14ac:dyDescent="0.2">
      <c r="A20" s="197">
        <v>14</v>
      </c>
      <c r="B20" s="198" t="s">
        <v>80</v>
      </c>
      <c r="C20" s="252">
        <v>0</v>
      </c>
      <c r="D20" s="252">
        <v>155</v>
      </c>
      <c r="E20" s="41">
        <v>0</v>
      </c>
      <c r="F20" s="41">
        <v>447</v>
      </c>
      <c r="G20" s="40">
        <f t="shared" si="0"/>
        <v>602</v>
      </c>
      <c r="H20" s="253">
        <f>G20/G30</f>
        <v>2.9556166535742341E-2</v>
      </c>
    </row>
    <row r="21" spans="1:12" ht="15" customHeight="1" x14ac:dyDescent="0.2">
      <c r="A21" s="199">
        <v>15</v>
      </c>
      <c r="B21" s="198" t="s">
        <v>81</v>
      </c>
      <c r="C21" s="252">
        <v>0</v>
      </c>
      <c r="D21" s="252">
        <v>1</v>
      </c>
      <c r="E21" s="41">
        <v>0</v>
      </c>
      <c r="F21" s="41">
        <v>471</v>
      </c>
      <c r="G21" s="40">
        <f t="shared" si="0"/>
        <v>472</v>
      </c>
      <c r="H21" s="253">
        <f>G21/G30</f>
        <v>2.3173605655930872E-2</v>
      </c>
      <c r="L21" s="131"/>
    </row>
    <row r="22" spans="1:12" ht="15" customHeight="1" x14ac:dyDescent="0.2">
      <c r="A22" s="197">
        <v>16</v>
      </c>
      <c r="B22" s="198" t="s">
        <v>82</v>
      </c>
      <c r="C22" s="252">
        <v>0</v>
      </c>
      <c r="D22" s="252">
        <v>22</v>
      </c>
      <c r="E22" s="41">
        <v>1</v>
      </c>
      <c r="F22" s="41">
        <v>184</v>
      </c>
      <c r="G22" s="40">
        <f t="shared" si="0"/>
        <v>207</v>
      </c>
      <c r="H22" s="253">
        <f>G22/G30</f>
        <v>1.0163000785545955E-2</v>
      </c>
    </row>
    <row r="23" spans="1:12" ht="24" customHeight="1" x14ac:dyDescent="0.2">
      <c r="A23" s="199">
        <v>17</v>
      </c>
      <c r="B23" s="198" t="s">
        <v>83</v>
      </c>
      <c r="C23" s="252">
        <v>0</v>
      </c>
      <c r="D23" s="252">
        <v>0</v>
      </c>
      <c r="E23" s="41">
        <v>0</v>
      </c>
      <c r="F23" s="41">
        <v>161</v>
      </c>
      <c r="G23" s="40">
        <f t="shared" si="0"/>
        <v>161</v>
      </c>
      <c r="H23" s="253">
        <f>G23/G30</f>
        <v>7.9045561665357419E-3</v>
      </c>
    </row>
    <row r="24" spans="1:12" ht="15" customHeight="1" x14ac:dyDescent="0.2">
      <c r="A24" s="197">
        <v>18</v>
      </c>
      <c r="B24" s="198" t="s">
        <v>84</v>
      </c>
      <c r="C24" s="252">
        <v>0</v>
      </c>
      <c r="D24" s="252">
        <v>82</v>
      </c>
      <c r="E24" s="41">
        <v>0</v>
      </c>
      <c r="F24" s="41">
        <v>239</v>
      </c>
      <c r="G24" s="40">
        <f t="shared" si="0"/>
        <v>321</v>
      </c>
      <c r="H24" s="253">
        <f>G24/G30</f>
        <v>1.576001571091909E-2</v>
      </c>
    </row>
    <row r="25" spans="1:12" ht="15" customHeight="1" x14ac:dyDescent="0.2">
      <c r="A25" s="197">
        <v>19</v>
      </c>
      <c r="B25" s="198" t="s">
        <v>85</v>
      </c>
      <c r="C25" s="252">
        <v>0</v>
      </c>
      <c r="D25" s="252">
        <v>44</v>
      </c>
      <c r="E25" s="41">
        <v>2</v>
      </c>
      <c r="F25" s="41">
        <v>222</v>
      </c>
      <c r="G25" s="40">
        <f t="shared" si="0"/>
        <v>268</v>
      </c>
      <c r="H25" s="253">
        <f>G25/G30</f>
        <v>1.3157894736842105E-2</v>
      </c>
    </row>
    <row r="26" spans="1:12" ht="39" customHeight="1" x14ac:dyDescent="0.2">
      <c r="A26" s="199">
        <v>20</v>
      </c>
      <c r="B26" s="198" t="s">
        <v>86</v>
      </c>
      <c r="C26" s="252">
        <v>0</v>
      </c>
      <c r="D26" s="252">
        <v>0</v>
      </c>
      <c r="E26" s="41">
        <v>0</v>
      </c>
      <c r="F26" s="41">
        <v>9</v>
      </c>
      <c r="G26" s="40">
        <f t="shared" si="0"/>
        <v>9</v>
      </c>
      <c r="H26" s="253">
        <f>G26/G30</f>
        <v>4.4186959937156324E-4</v>
      </c>
    </row>
    <row r="27" spans="1:12" ht="15" customHeight="1" x14ac:dyDescent="0.2">
      <c r="A27" s="197">
        <v>21</v>
      </c>
      <c r="B27" s="198" t="s">
        <v>87</v>
      </c>
      <c r="C27" s="252">
        <v>0</v>
      </c>
      <c r="D27" s="252">
        <v>0</v>
      </c>
      <c r="E27" s="41">
        <v>0</v>
      </c>
      <c r="F27" s="41">
        <v>8</v>
      </c>
      <c r="G27" s="40">
        <f t="shared" si="0"/>
        <v>8</v>
      </c>
      <c r="H27" s="253">
        <f>G27/G30</f>
        <v>3.9277297721916735E-4</v>
      </c>
    </row>
    <row r="28" spans="1:12" ht="15" customHeight="1" x14ac:dyDescent="0.2">
      <c r="A28" s="197">
        <v>22</v>
      </c>
      <c r="B28" s="200" t="s">
        <v>88</v>
      </c>
      <c r="C28" s="252">
        <v>0</v>
      </c>
      <c r="D28" s="252">
        <v>52</v>
      </c>
      <c r="E28" s="41">
        <v>18</v>
      </c>
      <c r="F28" s="41">
        <v>1350</v>
      </c>
      <c r="G28" s="40">
        <f t="shared" si="0"/>
        <v>1420</v>
      </c>
      <c r="H28" s="253">
        <f>G28/G30</f>
        <v>6.9717203456402199E-2</v>
      </c>
    </row>
    <row r="29" spans="1:12" ht="15" customHeight="1" x14ac:dyDescent="0.2">
      <c r="A29" s="197">
        <v>23</v>
      </c>
      <c r="B29" s="200" t="s">
        <v>89</v>
      </c>
      <c r="C29" s="252">
        <v>0</v>
      </c>
      <c r="D29" s="252">
        <v>0</v>
      </c>
      <c r="E29" s="41">
        <v>0</v>
      </c>
      <c r="F29" s="41">
        <v>0</v>
      </c>
      <c r="G29" s="40">
        <f t="shared" si="0"/>
        <v>0</v>
      </c>
      <c r="H29" s="253">
        <f>G29/G30</f>
        <v>0</v>
      </c>
    </row>
    <row r="30" spans="1:12" ht="15" customHeight="1" thickBot="1" x14ac:dyDescent="0.25">
      <c r="A30" s="201"/>
      <c r="B30" s="202" t="s">
        <v>6</v>
      </c>
      <c r="C30" s="191">
        <f t="shared" ref="C30:H30" si="1">SUM(C7:C29)</f>
        <v>22</v>
      </c>
      <c r="D30" s="191">
        <f t="shared" si="1"/>
        <v>9248</v>
      </c>
      <c r="E30" s="191">
        <f t="shared" si="1"/>
        <v>1620</v>
      </c>
      <c r="F30" s="191">
        <f t="shared" si="1"/>
        <v>9478</v>
      </c>
      <c r="G30" s="191">
        <f t="shared" si="1"/>
        <v>20368</v>
      </c>
      <c r="H30" s="203">
        <f t="shared" si="1"/>
        <v>1</v>
      </c>
    </row>
    <row r="31" spans="1:12" x14ac:dyDescent="0.2">
      <c r="A31" s="55"/>
      <c r="B31" s="56"/>
      <c r="C31" s="57"/>
      <c r="D31" s="57"/>
      <c r="E31" s="57"/>
      <c r="F31" s="57"/>
      <c r="G31" s="57"/>
    </row>
    <row r="32" spans="1:12" x14ac:dyDescent="0.2">
      <c r="A32" s="22" t="s">
        <v>134</v>
      </c>
      <c r="B32" s="22"/>
      <c r="C32" s="22"/>
      <c r="D32" s="22"/>
      <c r="E32" s="22"/>
      <c r="F32" s="25" t="s">
        <v>12</v>
      </c>
      <c r="G32" s="22"/>
    </row>
    <row r="33" spans="1:7" x14ac:dyDescent="0.2">
      <c r="A33" s="448">
        <v>44656</v>
      </c>
      <c r="B33" s="448"/>
      <c r="C33" s="22"/>
      <c r="D33" s="22"/>
      <c r="E33" s="22"/>
      <c r="F33" s="25" t="s">
        <v>90</v>
      </c>
      <c r="G33" s="22"/>
    </row>
    <row r="37" spans="1:7" x14ac:dyDescent="0.2">
      <c r="D37" s="131"/>
    </row>
  </sheetData>
  <mergeCells count="8">
    <mergeCell ref="A33:B33"/>
    <mergeCell ref="H4:H6"/>
    <mergeCell ref="A2:H2"/>
    <mergeCell ref="A3:C3"/>
    <mergeCell ref="C4:G4"/>
    <mergeCell ref="C5:D5"/>
    <mergeCell ref="E5:F5"/>
    <mergeCell ref="G5:G6"/>
  </mergeCells>
  <pageMargins left="0.31496062992125984" right="0.19685039370078741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κατά επαρχία και φύλο το 2022</vt:lpstr>
      <vt:lpstr>κατά επαρχία,  μήνα 2021,2022</vt:lpstr>
      <vt:lpstr>κατά φύλο, μήνα 2021,2022</vt:lpstr>
      <vt:lpstr>άνεργοι κατά μήνα 2007-2022</vt:lpstr>
      <vt:lpstr>αιτητες κατά μήν και κοιν 2022</vt:lpstr>
      <vt:lpstr>δικ κατά μήν και κοιν 2021-2022</vt:lpstr>
      <vt:lpstr>δικ, ποσό πληρ. κατά μήνα 12-22</vt:lpstr>
      <vt:lpstr>άνεργοι κατά οικ. δραστ.1.2022</vt:lpstr>
      <vt:lpstr>άνεργοι κατά οικ. δραστ. 2.2022</vt:lpstr>
      <vt:lpstr>άνεργοι κατά οικ. δρστ. 3.2022</vt:lpstr>
      <vt:lpstr>άνεργοι κατά οικ. δραστ. 4.2022</vt:lpstr>
      <vt:lpstr>άνεργοι κατά οικ. δραστ. 5.2022</vt:lpstr>
      <vt:lpstr>άνεργοι κατά οικ. δρ. 6.2022</vt:lpstr>
      <vt:lpstr>άνεργοι κατά οικ. δρ. 7.22</vt:lpstr>
      <vt:lpstr>άνεργοι κατά οικ. δρ. 8.22</vt:lpstr>
      <vt:lpstr>άνεργοι κατά οικ. δρ. 9.22</vt:lpstr>
      <vt:lpstr>ανεργοι κατά οικ. δρ.10.22</vt:lpstr>
      <vt:lpstr>ανεργοι κατά οικ. δρ.11.22</vt:lpstr>
      <vt:lpstr>ανεργοι κατά οικ. δρ.12.22</vt:lpstr>
      <vt:lpstr>'δικ, ποσό πληρ. κατά μήνα 12-22'!Print_Area</vt:lpstr>
      <vt:lpstr>'κατά επαρχία και φύλο το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2023-06-15T07:59:13Z</cp:lastPrinted>
  <dcterms:created xsi:type="dcterms:W3CDTF">1999-12-20T10:51:55Z</dcterms:created>
  <dcterms:modified xsi:type="dcterms:W3CDTF">2023-06-15T07:59:17Z</dcterms:modified>
</cp:coreProperties>
</file>